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1"/>
  </bookViews>
  <sheets>
    <sheet name="Rozpočet 2021 - podrobný" sheetId="1" r:id="rId1"/>
    <sheet name="Rozpočet 2021 - za SÚ-vyvěsit" sheetId="2" r:id="rId2"/>
    <sheet name="Rozpočet 2021 - za skupiny" sheetId="3" r:id="rId3"/>
  </sheets>
  <definedNames>
    <definedName name="Z_591B5135_EEE8_4F5F_816D_5C75251066D2_.wvu.Cols" localSheetId="0" hidden="1">'Rozpočet 2021 - podrobný'!$F:$K</definedName>
    <definedName name="Z_591B5135_EEE8_4F5F_816D_5C75251066D2_.wvu.Cols" localSheetId="2" hidden="1">'Rozpočet 2021 - za skupiny'!$F:$K</definedName>
    <definedName name="Z_591B5135_EEE8_4F5F_816D_5C75251066D2_.wvu.Cols" localSheetId="1" hidden="1">'Rozpočet 2021 - za SÚ-vyvěsit'!$F:$K</definedName>
    <definedName name="Z_591B5135_EEE8_4F5F_816D_5C75251066D2_.wvu.Rows" localSheetId="0" hidden="1">'Rozpočet 2021 - podrobný'!$13:$13,'Rozpočet 2021 - podrobný'!$19:$20,'Rozpočet 2021 - podrobný'!$30:$30</definedName>
  </definedNames>
  <calcPr fullCalcOnLoad="1"/>
</workbook>
</file>

<file path=xl/sharedStrings.xml><?xml version="1.0" encoding="utf-8"?>
<sst xmlns="http://schemas.openxmlformats.org/spreadsheetml/2006/main" count="252" uniqueCount="165">
  <si>
    <t>TEXT</t>
  </si>
  <si>
    <t>ÚČET</t>
  </si>
  <si>
    <t>501.510</t>
  </si>
  <si>
    <t>501.520</t>
  </si>
  <si>
    <t>501.530</t>
  </si>
  <si>
    <t>501.540</t>
  </si>
  <si>
    <t>501.550</t>
  </si>
  <si>
    <t>502.510</t>
  </si>
  <si>
    <t>511.500</t>
  </si>
  <si>
    <t>512.500</t>
  </si>
  <si>
    <t>518.510</t>
  </si>
  <si>
    <t>518.520</t>
  </si>
  <si>
    <t>518.530</t>
  </si>
  <si>
    <t>518.540</t>
  </si>
  <si>
    <t>518.550</t>
  </si>
  <si>
    <t>518.560</t>
  </si>
  <si>
    <t>518.570</t>
  </si>
  <si>
    <t>Opravy a údržba</t>
  </si>
  <si>
    <t>Cestovné</t>
  </si>
  <si>
    <t>Odpisy</t>
  </si>
  <si>
    <t>672.500</t>
  </si>
  <si>
    <t>Úroky</t>
  </si>
  <si>
    <t>VÝNOSY CELKEM</t>
  </si>
  <si>
    <t>NÁKLADY CELKEM</t>
  </si>
  <si>
    <t>Spotřeba materiálu</t>
  </si>
  <si>
    <t>501.</t>
  </si>
  <si>
    <t>Spotřeba energie</t>
  </si>
  <si>
    <t>502.</t>
  </si>
  <si>
    <t>511.</t>
  </si>
  <si>
    <t>512.</t>
  </si>
  <si>
    <t>Ostatní služby</t>
  </si>
  <si>
    <t>518.</t>
  </si>
  <si>
    <t>OGANIZACE CELKEM</t>
  </si>
  <si>
    <t>512.510</t>
  </si>
  <si>
    <t>Cestovné - DVPP</t>
  </si>
  <si>
    <t>MŠ</t>
  </si>
  <si>
    <t>ŠJ</t>
  </si>
  <si>
    <t>518.590</t>
  </si>
  <si>
    <t>558.500</t>
  </si>
  <si>
    <t>Jiné daně a poplatky</t>
  </si>
  <si>
    <t>El.energie</t>
  </si>
  <si>
    <t>Ost. nák.z činnosti- hal.vyrov.,ostatní; poj.maj.</t>
  </si>
  <si>
    <t>rezervní fond 414 (z ostatních zdrojů)</t>
  </si>
  <si>
    <t>rezervní fond 413 (zlepšený VH)</t>
  </si>
  <si>
    <t>501.590</t>
  </si>
  <si>
    <t>Pořízení DDHM (od 3 000 - 40 000 Kč), DDNM (od 7 000 - 60 000 Kč)</t>
  </si>
  <si>
    <t>Manka a škody</t>
  </si>
  <si>
    <t>501.511</t>
  </si>
  <si>
    <t>501.512</t>
  </si>
  <si>
    <t>501.521</t>
  </si>
  <si>
    <t>501.522</t>
  </si>
  <si>
    <t>501.531</t>
  </si>
  <si>
    <t>501.532</t>
  </si>
  <si>
    <t>501.533</t>
  </si>
  <si>
    <t>501.560</t>
  </si>
  <si>
    <t>Spotřeba materiálu - literatura</t>
  </si>
  <si>
    <t>Spotřeba materiálu - výtvarné potřeby pro děti</t>
  </si>
  <si>
    <t>Spotřeba materiálu - tiskopisy</t>
  </si>
  <si>
    <t>Spotřeba materiálu - kancel.potřeby, tonery,…</t>
  </si>
  <si>
    <t>Spotřeba materiálu - čistící a hygien.prostředky</t>
  </si>
  <si>
    <t xml:space="preserve">Spotřeba materiálu - </t>
  </si>
  <si>
    <t>Spotřeba materiálu - MŠ - ost.DDHM (1 000 - 3 000)</t>
  </si>
  <si>
    <t>Spotřeba materiálu - kuchyň - ost.DDHM (1 000 - 3 000)</t>
  </si>
  <si>
    <t>Spotřeba materiálu - MŠ - ost.vybavení</t>
  </si>
  <si>
    <t xml:space="preserve">Spotřeba materiálu - kuchyň - ost.vybavení </t>
  </si>
  <si>
    <t>Spotřeba materiálu - ochranné pomůcky</t>
  </si>
  <si>
    <t>Spotřeba materiálu - PHM a maziva</t>
  </si>
  <si>
    <t>Spotřeba materiálu - školní akce (upomínk.předměty,…)</t>
  </si>
  <si>
    <t>Spotřeba materiálu - ostatní</t>
  </si>
  <si>
    <t>518.500</t>
  </si>
  <si>
    <t>Ostatní služby - stravování</t>
  </si>
  <si>
    <t>Ostatní služby - školní akce (divadla, výlety,…)</t>
  </si>
  <si>
    <t>Ostatní služby - ostatní DDNM (1 000 - 7 000)</t>
  </si>
  <si>
    <t>Ostatní služby - poštovné, kredit do DS</t>
  </si>
  <si>
    <t>Ostatní služby - revize (odborné prohlídky)</t>
  </si>
  <si>
    <t>Ostatní služby - telefony, internet</t>
  </si>
  <si>
    <t>Ostatní služby - zpracování mezd</t>
  </si>
  <si>
    <t>Ostatní služby - školení (vstupní, prevent.prohlídka, BOZP, PO)</t>
  </si>
  <si>
    <t>Ostatní služby - počítačová síť, servis, údržba</t>
  </si>
  <si>
    <t>Ostatní služby - bankovní poplatky</t>
  </si>
  <si>
    <t>Ostatní služby - ostatní</t>
  </si>
  <si>
    <t>518.504</t>
  </si>
  <si>
    <t>518.505</t>
  </si>
  <si>
    <t>518.580</t>
  </si>
  <si>
    <t>Náklady z vyřazených pohledávek</t>
  </si>
  <si>
    <t>Výnosy z prodeje služeb - školné</t>
  </si>
  <si>
    <t>Výnosy z nároků na prostředky rozpočtu ÚSC (příspěvek na provoz od zřizovatele)</t>
  </si>
  <si>
    <t>558.501</t>
  </si>
  <si>
    <t>Náklady z drobného dl.majetku -MŠ-DDHM, DDNM</t>
  </si>
  <si>
    <t>Náklady z drobného dl.majetku -kuchyň-DDHM, DDNM</t>
  </si>
  <si>
    <t>558.</t>
  </si>
  <si>
    <t>602.501</t>
  </si>
  <si>
    <t>602.500</t>
  </si>
  <si>
    <t>Čerpání fondů</t>
  </si>
  <si>
    <t>fond odměn 411</t>
  </si>
  <si>
    <t>investiční fond 416</t>
  </si>
  <si>
    <t>Výnosy z vyřazených pohledávek</t>
  </si>
  <si>
    <t>Rozpočet 2017</t>
  </si>
  <si>
    <t>Výnosy z prodeje služeb - kroužky</t>
  </si>
  <si>
    <t>Rozpočet 2018</t>
  </si>
  <si>
    <t>Čerpání 2017</t>
  </si>
  <si>
    <t>Čerpání 30.6.</t>
  </si>
  <si>
    <t>Mzdové náklady - kroužky</t>
  </si>
  <si>
    <t>MŠ Všestudy, příspěvková organizace</t>
  </si>
  <si>
    <t>Ostatní služby - odpady</t>
  </si>
  <si>
    <t>Stočné</t>
  </si>
  <si>
    <t>Vodné</t>
  </si>
  <si>
    <t>Plyn</t>
  </si>
  <si>
    <t>502.500</t>
  </si>
  <si>
    <t>502.520</t>
  </si>
  <si>
    <t>502.530</t>
  </si>
  <si>
    <t>Mzdové náklady - účto</t>
  </si>
  <si>
    <t>Spotřeba materiálu - léky</t>
  </si>
  <si>
    <t>501.570</t>
  </si>
  <si>
    <t>Mzdové náklady - dovoz obědů, ost.</t>
  </si>
  <si>
    <t>549.</t>
  </si>
  <si>
    <t>524,527.</t>
  </si>
  <si>
    <t>557.</t>
  </si>
  <si>
    <t>547.</t>
  </si>
  <si>
    <t>538.</t>
  </si>
  <si>
    <t>648.</t>
  </si>
  <si>
    <t>643.</t>
  </si>
  <si>
    <t>649.</t>
  </si>
  <si>
    <t>662.</t>
  </si>
  <si>
    <t>672.</t>
  </si>
  <si>
    <t>602.</t>
  </si>
  <si>
    <t>521.</t>
  </si>
  <si>
    <t xml:space="preserve">Mzdové náklady </t>
  </si>
  <si>
    <t>Zákonné soc.poj.,zák.soc.nákl.</t>
  </si>
  <si>
    <t>551.</t>
  </si>
  <si>
    <t xml:space="preserve">Výnosy z prodeje služeb </t>
  </si>
  <si>
    <t>50x</t>
  </si>
  <si>
    <t>51x</t>
  </si>
  <si>
    <t>52x</t>
  </si>
  <si>
    <t>53x</t>
  </si>
  <si>
    <t>54x</t>
  </si>
  <si>
    <t>55x</t>
  </si>
  <si>
    <t>60x</t>
  </si>
  <si>
    <t>Spotřebované nákupy</t>
  </si>
  <si>
    <t>Služby</t>
  </si>
  <si>
    <t>Osobní náklady</t>
  </si>
  <si>
    <t>Daně a poplatky</t>
  </si>
  <si>
    <t>Ostatní náklady</t>
  </si>
  <si>
    <t>Odpisy, rezervy a opravné položky</t>
  </si>
  <si>
    <t>67x</t>
  </si>
  <si>
    <t>66x</t>
  </si>
  <si>
    <t>64x</t>
  </si>
  <si>
    <t>Výnosy z vlastních výkonů a zboží</t>
  </si>
  <si>
    <t>Ostatní výnosy</t>
  </si>
  <si>
    <t>Finanční výnosy</t>
  </si>
  <si>
    <t>Výnosy z transferů</t>
  </si>
  <si>
    <t>Rozpočet 2019</t>
  </si>
  <si>
    <t>Výdaje na platy, odvody, ONIV z kraje (MŠMT), z EU</t>
  </si>
  <si>
    <t>Dotace na platy a odvody z kraje (MŠMT), z EU</t>
  </si>
  <si>
    <t>Výdaje na platy, odvody, ONIV z kraje (MŠMT), EU</t>
  </si>
  <si>
    <t>Výnosy z transferů z kraje (MŠMT), EU</t>
  </si>
  <si>
    <t>Rozpočet 2020</t>
  </si>
  <si>
    <t>Čerpání k 31.10.2019</t>
  </si>
  <si>
    <t>Ostatní výnosy z činnosti - hal.vyrov., sběr, ostatní</t>
  </si>
  <si>
    <t>rezervní fond 414 (dotace EU)</t>
  </si>
  <si>
    <t>Rozpočet 2021 - návrh</t>
  </si>
  <si>
    <t>Čerpání k 31.10.</t>
  </si>
  <si>
    <t>Rozpočet 2021</t>
  </si>
  <si>
    <t>Stav k 31.10.2020:</t>
  </si>
  <si>
    <t>FKSP 412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</si>
</sst>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0\ &quot;Kč&quot;"/>
    <numFmt numFmtId="169" formatCode="#,##0.000\ &quot;Kč&quot;"/>
    <numFmt numFmtId="170" formatCode="#,##0.0\ &quot;Kč&quot;"/>
    <numFmt numFmtId="171" formatCode="#,##0\ &quot;Kč&quot;"/>
    <numFmt numFmtId="172" formatCode="#,##0.0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2" borderId="1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" fontId="2" fillId="32" borderId="0" xfId="0" applyNumberFormat="1" applyFont="1" applyFill="1" applyBorder="1" applyAlignment="1">
      <alignment horizontal="right"/>
    </xf>
    <xf numFmtId="4" fontId="2" fillId="32" borderId="22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4" fontId="2" fillId="32" borderId="12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2" fillId="32" borderId="30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 horizontal="right"/>
    </xf>
    <xf numFmtId="4" fontId="0" fillId="32" borderId="29" xfId="0" applyNumberFormat="1" applyFont="1" applyFill="1" applyBorder="1" applyAlignment="1">
      <alignment horizontal="right"/>
    </xf>
    <xf numFmtId="4" fontId="0" fillId="32" borderId="16" xfId="0" applyNumberFormat="1" applyFont="1" applyFill="1" applyBorder="1" applyAlignment="1">
      <alignment horizontal="right"/>
    </xf>
    <xf numFmtId="4" fontId="0" fillId="32" borderId="17" xfId="0" applyNumberFormat="1" applyFont="1" applyFill="1" applyBorder="1" applyAlignment="1">
      <alignment horizontal="right"/>
    </xf>
    <xf numFmtId="4" fontId="0" fillId="32" borderId="20" xfId="0" applyNumberFormat="1" applyFont="1" applyFill="1" applyBorder="1" applyAlignment="1">
      <alignment horizontal="right"/>
    </xf>
    <xf numFmtId="4" fontId="0" fillId="32" borderId="31" xfId="0" applyNumberFormat="1" applyFont="1" applyFill="1" applyBorder="1" applyAlignment="1">
      <alignment horizontal="right"/>
    </xf>
    <xf numFmtId="4" fontId="2" fillId="32" borderId="21" xfId="0" applyNumberFormat="1" applyFont="1" applyFill="1" applyBorder="1" applyAlignment="1">
      <alignment horizontal="right"/>
    </xf>
    <xf numFmtId="4" fontId="2" fillId="32" borderId="29" xfId="0" applyNumberFormat="1" applyFont="1" applyFill="1" applyBorder="1" applyAlignment="1">
      <alignment horizontal="right"/>
    </xf>
    <xf numFmtId="4" fontId="2" fillId="32" borderId="16" xfId="0" applyNumberFormat="1" applyFont="1" applyFill="1" applyBorder="1" applyAlignment="1">
      <alignment horizontal="right"/>
    </xf>
    <xf numFmtId="4" fontId="2" fillId="32" borderId="31" xfId="0" applyNumberFormat="1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4" fontId="0" fillId="32" borderId="21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0" fillId="18" borderId="34" xfId="0" applyNumberFormat="1" applyFont="1" applyFill="1" applyBorder="1" applyAlignment="1">
      <alignment horizontal="right"/>
    </xf>
    <xf numFmtId="4" fontId="0" fillId="18" borderId="35" xfId="0" applyNumberFormat="1" applyFont="1" applyFill="1" applyBorder="1" applyAlignment="1">
      <alignment horizontal="right"/>
    </xf>
    <xf numFmtId="4" fontId="0" fillId="18" borderId="36" xfId="0" applyNumberFormat="1" applyFont="1" applyFill="1" applyBorder="1" applyAlignment="1">
      <alignment horizontal="right"/>
    </xf>
    <xf numFmtId="4" fontId="0" fillId="18" borderId="37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38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/>
    </xf>
    <xf numFmtId="4" fontId="0" fillId="18" borderId="39" xfId="0" applyNumberFormat="1" applyFont="1" applyFill="1" applyBorder="1" applyAlignment="1">
      <alignment horizontal="right"/>
    </xf>
    <xf numFmtId="4" fontId="2" fillId="18" borderId="25" xfId="0" applyNumberFormat="1" applyFont="1" applyFill="1" applyBorder="1" applyAlignment="1">
      <alignment horizontal="right"/>
    </xf>
    <xf numFmtId="4" fontId="2" fillId="18" borderId="24" xfId="0" applyNumberFormat="1" applyFont="1" applyFill="1" applyBorder="1" applyAlignment="1">
      <alignment horizontal="right"/>
    </xf>
    <xf numFmtId="4" fontId="2" fillId="18" borderId="37" xfId="0" applyNumberFormat="1" applyFont="1" applyFill="1" applyBorder="1" applyAlignment="1">
      <alignment horizontal="right"/>
    </xf>
    <xf numFmtId="4" fontId="2" fillId="18" borderId="40" xfId="0" applyNumberFormat="1" applyFont="1" applyFill="1" applyBorder="1" applyAlignment="1">
      <alignment horizontal="right"/>
    </xf>
    <xf numFmtId="4" fontId="0" fillId="18" borderId="40" xfId="0" applyNumberFormat="1" applyFont="1" applyFill="1" applyBorder="1" applyAlignment="1">
      <alignment horizontal="right"/>
    </xf>
    <xf numFmtId="4" fontId="0" fillId="18" borderId="24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center" vertical="center" wrapText="1"/>
    </xf>
    <xf numFmtId="3" fontId="2" fillId="35" borderId="24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/>
    </xf>
    <xf numFmtId="4" fontId="2" fillId="18" borderId="2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2" fillId="34" borderId="33" xfId="0" applyNumberFormat="1" applyFont="1" applyFill="1" applyBorder="1" applyAlignment="1">
      <alignment horizontal="right"/>
    </xf>
    <xf numFmtId="0" fontId="2" fillId="35" borderId="30" xfId="0" applyFont="1" applyFill="1" applyBorder="1" applyAlignment="1">
      <alignment horizontal="center" vertical="center" wrapText="1"/>
    </xf>
    <xf numFmtId="4" fontId="2" fillId="18" borderId="20" xfId="0" applyNumberFormat="1" applyFont="1" applyFill="1" applyBorder="1" applyAlignment="1">
      <alignment horizontal="right"/>
    </xf>
    <xf numFmtId="4" fontId="2" fillId="18" borderId="16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6" borderId="31" xfId="0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right"/>
    </xf>
    <xf numFmtId="4" fontId="0" fillId="32" borderId="13" xfId="0" applyNumberFormat="1" applyFont="1" applyFill="1" applyBorder="1" applyAlignment="1">
      <alignment horizontal="right"/>
    </xf>
    <xf numFmtId="4" fontId="0" fillId="32" borderId="27" xfId="0" applyNumberFormat="1" applyFont="1" applyFill="1" applyBorder="1" applyAlignment="1">
      <alignment horizontal="right"/>
    </xf>
    <xf numFmtId="4" fontId="2" fillId="32" borderId="19" xfId="0" applyNumberFormat="1" applyFont="1" applyFill="1" applyBorder="1" applyAlignment="1">
      <alignment horizontal="right"/>
    </xf>
    <xf numFmtId="4" fontId="2" fillId="32" borderId="15" xfId="0" applyNumberFormat="1" applyFont="1" applyFill="1" applyBorder="1" applyAlignment="1">
      <alignment horizontal="right"/>
    </xf>
    <xf numFmtId="4" fontId="2" fillId="32" borderId="18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right"/>
    </xf>
    <xf numFmtId="4" fontId="2" fillId="32" borderId="17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18" borderId="20" xfId="0" applyNumberFormat="1" applyFont="1" applyFill="1" applyBorder="1" applyAlignment="1">
      <alignment horizontal="right"/>
    </xf>
    <xf numFmtId="4" fontId="0" fillId="18" borderId="16" xfId="0" applyNumberFormat="1" applyFont="1" applyFill="1" applyBorder="1" applyAlignment="1">
      <alignment horizontal="right"/>
    </xf>
    <xf numFmtId="4" fontId="0" fillId="18" borderId="29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" fontId="2" fillId="18" borderId="29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32" borderId="28" xfId="0" applyNumberFormat="1" applyFont="1" applyFill="1" applyBorder="1" applyAlignment="1">
      <alignment/>
    </xf>
    <xf numFmtId="4" fontId="2" fillId="32" borderId="28" xfId="0" applyNumberFormat="1" applyFont="1" applyFill="1" applyBorder="1" applyAlignment="1">
      <alignment horizontal="right"/>
    </xf>
    <xf numFmtId="4" fontId="2" fillId="32" borderId="4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6" borderId="28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4" fontId="2" fillId="32" borderId="42" xfId="0" applyNumberFormat="1" applyFont="1" applyFill="1" applyBorder="1" applyAlignment="1">
      <alignment/>
    </xf>
    <xf numFmtId="4" fontId="2" fillId="32" borderId="42" xfId="0" applyNumberFormat="1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horizontal="center" vertical="center" wrapText="1"/>
    </xf>
    <xf numFmtId="4" fontId="2" fillId="32" borderId="45" xfId="0" applyNumberFormat="1" applyFont="1" applyFill="1" applyBorder="1" applyAlignment="1">
      <alignment/>
    </xf>
    <xf numFmtId="4" fontId="2" fillId="32" borderId="45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4" fontId="2" fillId="32" borderId="46" xfId="0" applyNumberFormat="1" applyFont="1" applyFill="1" applyBorder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4" fontId="2" fillId="32" borderId="47" xfId="0" applyNumberFormat="1" applyFont="1" applyFill="1" applyBorder="1" applyAlignment="1">
      <alignment horizontal="right"/>
    </xf>
    <xf numFmtId="4" fontId="2" fillId="34" borderId="28" xfId="0" applyNumberFormat="1" applyFont="1" applyFill="1" applyBorder="1" applyAlignment="1">
      <alignment horizontal="right"/>
    </xf>
    <xf numFmtId="4" fontId="2" fillId="18" borderId="13" xfId="0" applyNumberFormat="1" applyFont="1" applyFill="1" applyBorder="1" applyAlignment="1">
      <alignment horizontal="right"/>
    </xf>
    <xf numFmtId="4" fontId="0" fillId="18" borderId="31" xfId="0" applyNumberFormat="1" applyFont="1" applyFill="1" applyBorder="1" applyAlignment="1">
      <alignment horizontal="right"/>
    </xf>
    <xf numFmtId="4" fontId="0" fillId="18" borderId="21" xfId="0" applyNumberFormat="1" applyFont="1" applyFill="1" applyBorder="1" applyAlignment="1">
      <alignment horizontal="right"/>
    </xf>
    <xf numFmtId="4" fontId="0" fillId="18" borderId="17" xfId="0" applyNumberFormat="1" applyFont="1" applyFill="1" applyBorder="1" applyAlignment="1">
      <alignment horizontal="right"/>
    </xf>
    <xf numFmtId="4" fontId="2" fillId="32" borderId="43" xfId="0" applyNumberFormat="1" applyFont="1" applyFill="1" applyBorder="1" applyAlignment="1">
      <alignment horizontal="right"/>
    </xf>
    <xf numFmtId="4" fontId="2" fillId="32" borderId="35" xfId="0" applyNumberFormat="1" applyFont="1" applyFill="1" applyBorder="1" applyAlignment="1">
      <alignment horizontal="right"/>
    </xf>
    <xf numFmtId="0" fontId="2" fillId="36" borderId="48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3" fontId="2" fillId="36" borderId="49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right"/>
    </xf>
    <xf numFmtId="4" fontId="2" fillId="32" borderId="35" xfId="0" applyNumberFormat="1" applyFont="1" applyFill="1" applyBorder="1" applyAlignment="1">
      <alignment/>
    </xf>
    <xf numFmtId="0" fontId="2" fillId="32" borderId="27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4" fontId="2" fillId="18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2" fillId="36" borderId="1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34" borderId="1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2" fillId="18" borderId="21" xfId="0" applyNumberFormat="1" applyFont="1" applyFill="1" applyBorder="1" applyAlignment="1">
      <alignment horizontal="right"/>
    </xf>
    <xf numFmtId="0" fontId="2" fillId="32" borderId="1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48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49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right"/>
    </xf>
    <xf numFmtId="4" fontId="2" fillId="37" borderId="13" xfId="0" applyNumberFormat="1" applyFont="1" applyFill="1" applyBorder="1" applyAlignment="1">
      <alignment horizontal="right"/>
    </xf>
    <xf numFmtId="4" fontId="2" fillId="37" borderId="33" xfId="0" applyNumberFormat="1" applyFont="1" applyFill="1" applyBorder="1" applyAlignment="1">
      <alignment horizontal="right"/>
    </xf>
    <xf numFmtId="4" fontId="2" fillId="37" borderId="41" xfId="0" applyNumberFormat="1" applyFont="1" applyFill="1" applyBorder="1" applyAlignment="1">
      <alignment horizontal="right"/>
    </xf>
    <xf numFmtId="4" fontId="2" fillId="37" borderId="27" xfId="0" applyNumberFormat="1" applyFont="1" applyFill="1" applyBorder="1" applyAlignment="1">
      <alignment horizontal="right"/>
    </xf>
    <xf numFmtId="4" fontId="2" fillId="37" borderId="20" xfId="0" applyNumberFormat="1" applyFont="1" applyFill="1" applyBorder="1" applyAlignment="1">
      <alignment horizontal="right"/>
    </xf>
    <xf numFmtId="4" fontId="2" fillId="32" borderId="26" xfId="0" applyNumberFormat="1" applyFont="1" applyFill="1" applyBorder="1" applyAlignment="1">
      <alignment horizontal="right"/>
    </xf>
    <xf numFmtId="4" fontId="2" fillId="18" borderId="26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3" fontId="2" fillId="33" borderId="48" xfId="0" applyNumberFormat="1" applyFont="1" applyFill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7" sqref="M77"/>
    </sheetView>
  </sheetViews>
  <sheetFormatPr defaultColWidth="9.140625" defaultRowHeight="12.75"/>
  <cols>
    <col min="1" max="1" width="76.00390625" style="0" customWidth="1"/>
    <col min="2" max="2" width="12.00390625" style="1" bestFit="1" customWidth="1"/>
    <col min="3" max="4" width="17.140625" style="1" customWidth="1"/>
    <col min="5" max="5" width="18.7109375" style="214" customWidth="1"/>
    <col min="6" max="6" width="17.421875" style="28" hidden="1" customWidth="1"/>
    <col min="7" max="7" width="16.140625" style="28" hidden="1" customWidth="1"/>
    <col min="8" max="8" width="18.28125" style="28" hidden="1" customWidth="1"/>
    <col min="9" max="10" width="20.140625" style="0" hidden="1" customWidth="1"/>
    <col min="11" max="11" width="24.57421875" style="2" hidden="1" customWidth="1"/>
    <col min="12" max="12" width="8.7109375" style="2" bestFit="1" customWidth="1"/>
    <col min="13" max="13" width="15.421875" style="2" bestFit="1" customWidth="1"/>
    <col min="14" max="14" width="10.140625" style="0" bestFit="1" customWidth="1"/>
    <col min="15" max="15" width="11.7109375" style="0" bestFit="1" customWidth="1"/>
  </cols>
  <sheetData>
    <row r="1" spans="1:5" ht="12.75">
      <c r="A1" s="9" t="s">
        <v>103</v>
      </c>
      <c r="E1" s="195"/>
    </row>
    <row r="2" spans="1:8" s="10" customFormat="1" ht="20.25">
      <c r="A2" s="10" t="s">
        <v>160</v>
      </c>
      <c r="B2" s="11"/>
      <c r="C2" s="11"/>
      <c r="D2" s="11"/>
      <c r="E2" s="196"/>
      <c r="F2" s="29"/>
      <c r="G2" s="29"/>
      <c r="H2" s="29"/>
    </row>
    <row r="3" spans="1:10" ht="6" customHeight="1" thickBot="1">
      <c r="A3" s="3"/>
      <c r="B3" s="4"/>
      <c r="C3" s="4"/>
      <c r="D3" s="4"/>
      <c r="E3" s="197"/>
      <c r="F3" s="30"/>
      <c r="G3" s="30"/>
      <c r="H3" s="30"/>
      <c r="I3" s="8"/>
      <c r="J3" s="8"/>
    </row>
    <row r="4" spans="1:11" ht="12.75">
      <c r="A4" s="236" t="s">
        <v>0</v>
      </c>
      <c r="B4" s="236" t="s">
        <v>1</v>
      </c>
      <c r="C4" s="236" t="s">
        <v>35</v>
      </c>
      <c r="D4" s="239"/>
      <c r="E4" s="240"/>
      <c r="F4" s="243" t="s">
        <v>36</v>
      </c>
      <c r="G4" s="243"/>
      <c r="H4" s="244"/>
      <c r="I4" s="234" t="s">
        <v>32</v>
      </c>
      <c r="J4" s="234" t="s">
        <v>32</v>
      </c>
      <c r="K4" s="234" t="s">
        <v>32</v>
      </c>
    </row>
    <row r="5" spans="1:11" ht="13.5" thickBot="1">
      <c r="A5" s="237"/>
      <c r="B5" s="237"/>
      <c r="C5" s="238"/>
      <c r="D5" s="241"/>
      <c r="E5" s="242"/>
      <c r="F5" s="245"/>
      <c r="G5" s="245"/>
      <c r="H5" s="246"/>
      <c r="I5" s="235"/>
      <c r="J5" s="235"/>
      <c r="K5" s="235"/>
    </row>
    <row r="6" spans="1:11" ht="24.75" customHeight="1" thickBot="1">
      <c r="A6" s="238"/>
      <c r="B6" s="238"/>
      <c r="C6" s="133" t="s">
        <v>156</v>
      </c>
      <c r="D6" s="69" t="s">
        <v>161</v>
      </c>
      <c r="E6" s="198" t="s">
        <v>162</v>
      </c>
      <c r="F6" s="133" t="s">
        <v>151</v>
      </c>
      <c r="G6" s="69" t="s">
        <v>157</v>
      </c>
      <c r="H6" s="198" t="s">
        <v>156</v>
      </c>
      <c r="I6" s="133" t="str">
        <f>C6</f>
        <v>Rozpočet 2020</v>
      </c>
      <c r="J6" s="69" t="str">
        <f>D6</f>
        <v>Čerpání k 31.10.</v>
      </c>
      <c r="K6" s="198" t="str">
        <f>E6</f>
        <v>Rozpočet 2021</v>
      </c>
    </row>
    <row r="7" spans="1:11" ht="18.75" customHeight="1" thickBot="1">
      <c r="A7" s="14" t="s">
        <v>24</v>
      </c>
      <c r="B7" s="123" t="s">
        <v>25</v>
      </c>
      <c r="C7" s="111">
        <f aca="true" t="shared" si="0" ref="C7:H7">SUM(C8:C22)</f>
        <v>30000</v>
      </c>
      <c r="D7" s="174">
        <f t="shared" si="0"/>
        <v>32354.57</v>
      </c>
      <c r="E7" s="199">
        <f t="shared" si="0"/>
        <v>41000</v>
      </c>
      <c r="F7" s="111">
        <f t="shared" si="0"/>
        <v>0</v>
      </c>
      <c r="G7" s="81">
        <f t="shared" si="0"/>
        <v>0</v>
      </c>
      <c r="H7" s="111">
        <f t="shared" si="0"/>
        <v>0</v>
      </c>
      <c r="I7" s="57">
        <f>C7+F7</f>
        <v>30000</v>
      </c>
      <c r="J7" s="71">
        <f>D7+G7</f>
        <v>32354.57</v>
      </c>
      <c r="K7" s="57">
        <f>E7+H7</f>
        <v>41000</v>
      </c>
    </row>
    <row r="8" spans="1:11" ht="18.75" customHeight="1">
      <c r="A8" s="51" t="s">
        <v>55</v>
      </c>
      <c r="B8" s="124" t="s">
        <v>2</v>
      </c>
      <c r="C8" s="200">
        <v>2000</v>
      </c>
      <c r="D8" s="118">
        <v>1299</v>
      </c>
      <c r="E8" s="200">
        <v>2000</v>
      </c>
      <c r="F8" s="95"/>
      <c r="G8" s="75"/>
      <c r="H8" s="88"/>
      <c r="I8" s="70">
        <f aca="true" t="shared" si="1" ref="I8:I39">C8+F8</f>
        <v>2000</v>
      </c>
      <c r="J8" s="72">
        <f aca="true" t="shared" si="2" ref="J8:J22">D8+G8</f>
        <v>1299</v>
      </c>
      <c r="K8" s="63">
        <f aca="true" t="shared" si="3" ref="K8:K39">E8+H8</f>
        <v>2000</v>
      </c>
    </row>
    <row r="9" spans="1:11" ht="18.75" customHeight="1">
      <c r="A9" s="44" t="s">
        <v>56</v>
      </c>
      <c r="B9" s="124" t="s">
        <v>47</v>
      </c>
      <c r="C9" s="200">
        <v>6000</v>
      </c>
      <c r="D9" s="118">
        <v>6976.27</v>
      </c>
      <c r="E9" s="200">
        <v>8000</v>
      </c>
      <c r="F9" s="95"/>
      <c r="G9" s="75"/>
      <c r="H9" s="88"/>
      <c r="I9" s="59">
        <f t="shared" si="1"/>
        <v>6000</v>
      </c>
      <c r="J9" s="72">
        <f t="shared" si="2"/>
        <v>6976.27</v>
      </c>
      <c r="K9" s="65">
        <f t="shared" si="3"/>
        <v>8000</v>
      </c>
    </row>
    <row r="10" spans="1:11" ht="18.75" customHeight="1">
      <c r="A10" s="44" t="s">
        <v>57</v>
      </c>
      <c r="B10" s="124" t="s">
        <v>48</v>
      </c>
      <c r="C10" s="200">
        <v>2000</v>
      </c>
      <c r="D10" s="118">
        <v>0</v>
      </c>
      <c r="E10" s="200">
        <v>0</v>
      </c>
      <c r="F10" s="95"/>
      <c r="G10" s="75"/>
      <c r="H10" s="88"/>
      <c r="I10" s="70">
        <f t="shared" si="1"/>
        <v>2000</v>
      </c>
      <c r="J10" s="72">
        <f t="shared" si="2"/>
        <v>0</v>
      </c>
      <c r="K10" s="65">
        <f t="shared" si="3"/>
        <v>0</v>
      </c>
    </row>
    <row r="11" spans="1:11" ht="18.75" customHeight="1">
      <c r="A11" s="45" t="s">
        <v>58</v>
      </c>
      <c r="B11" s="125" t="s">
        <v>3</v>
      </c>
      <c r="C11" s="200">
        <v>2000</v>
      </c>
      <c r="D11" s="118">
        <v>3248.4</v>
      </c>
      <c r="E11" s="200">
        <v>5000</v>
      </c>
      <c r="F11" s="95"/>
      <c r="G11" s="75"/>
      <c r="H11" s="88"/>
      <c r="I11" s="59">
        <f t="shared" si="1"/>
        <v>2000</v>
      </c>
      <c r="J11" s="72">
        <f t="shared" si="2"/>
        <v>3248.4</v>
      </c>
      <c r="K11" s="65">
        <f t="shared" si="3"/>
        <v>5000</v>
      </c>
    </row>
    <row r="12" spans="1:11" ht="18.75" customHeight="1">
      <c r="A12" s="45" t="s">
        <v>59</v>
      </c>
      <c r="B12" s="125" t="s">
        <v>49</v>
      </c>
      <c r="C12" s="200">
        <v>12000</v>
      </c>
      <c r="D12" s="118">
        <v>11515</v>
      </c>
      <c r="E12" s="200">
        <v>15000</v>
      </c>
      <c r="F12" s="95"/>
      <c r="G12" s="75"/>
      <c r="H12" s="88"/>
      <c r="I12" s="59">
        <f t="shared" si="1"/>
        <v>12000</v>
      </c>
      <c r="J12" s="72">
        <f t="shared" si="2"/>
        <v>11515</v>
      </c>
      <c r="K12" s="65">
        <f t="shared" si="3"/>
        <v>15000</v>
      </c>
    </row>
    <row r="13" spans="1:11" ht="18.75" customHeight="1" hidden="1">
      <c r="A13" s="45" t="s">
        <v>60</v>
      </c>
      <c r="B13" s="125" t="s">
        <v>50</v>
      </c>
      <c r="C13" s="200"/>
      <c r="D13" s="118"/>
      <c r="E13" s="200"/>
      <c r="F13" s="95"/>
      <c r="G13" s="75"/>
      <c r="H13" s="88"/>
      <c r="I13" s="70">
        <f t="shared" si="1"/>
        <v>0</v>
      </c>
      <c r="J13" s="72">
        <f t="shared" si="2"/>
        <v>0</v>
      </c>
      <c r="K13" s="65">
        <f t="shared" si="3"/>
        <v>0</v>
      </c>
    </row>
    <row r="14" spans="1:11" ht="18.75" customHeight="1">
      <c r="A14" s="44" t="s">
        <v>61</v>
      </c>
      <c r="B14" s="125" t="s">
        <v>4</v>
      </c>
      <c r="C14" s="200">
        <v>0</v>
      </c>
      <c r="D14" s="118">
        <v>2159</v>
      </c>
      <c r="E14" s="200">
        <v>0</v>
      </c>
      <c r="F14" s="95"/>
      <c r="G14" s="75"/>
      <c r="H14" s="88"/>
      <c r="I14" s="59">
        <f t="shared" si="1"/>
        <v>0</v>
      </c>
      <c r="J14" s="72">
        <f t="shared" si="2"/>
        <v>2159</v>
      </c>
      <c r="K14" s="65">
        <f t="shared" si="3"/>
        <v>0</v>
      </c>
    </row>
    <row r="15" spans="1:11" ht="18.75" customHeight="1">
      <c r="A15" s="44" t="s">
        <v>62</v>
      </c>
      <c r="B15" s="125" t="s">
        <v>51</v>
      </c>
      <c r="C15" s="200">
        <v>0</v>
      </c>
      <c r="D15" s="118">
        <v>0</v>
      </c>
      <c r="E15" s="200">
        <v>0</v>
      </c>
      <c r="F15" s="95"/>
      <c r="G15" s="75"/>
      <c r="H15" s="88"/>
      <c r="I15" s="70">
        <f t="shared" si="1"/>
        <v>0</v>
      </c>
      <c r="J15" s="72">
        <f t="shared" si="2"/>
        <v>0</v>
      </c>
      <c r="K15" s="65">
        <f t="shared" si="3"/>
        <v>0</v>
      </c>
    </row>
    <row r="16" spans="1:11" ht="18.75" customHeight="1">
      <c r="A16" s="44" t="s">
        <v>63</v>
      </c>
      <c r="B16" s="125" t="s">
        <v>52</v>
      </c>
      <c r="C16" s="200">
        <v>0</v>
      </c>
      <c r="D16" s="118">
        <v>0</v>
      </c>
      <c r="E16" s="200">
        <v>0</v>
      </c>
      <c r="F16" s="95"/>
      <c r="G16" s="75"/>
      <c r="H16" s="88"/>
      <c r="I16" s="59">
        <f t="shared" si="1"/>
        <v>0</v>
      </c>
      <c r="J16" s="72">
        <f t="shared" si="2"/>
        <v>0</v>
      </c>
      <c r="K16" s="65">
        <f t="shared" si="3"/>
        <v>0</v>
      </c>
    </row>
    <row r="17" spans="1:11" ht="18.75" customHeight="1">
      <c r="A17" s="44" t="s">
        <v>64</v>
      </c>
      <c r="B17" s="125" t="s">
        <v>53</v>
      </c>
      <c r="C17" s="200">
        <v>1000</v>
      </c>
      <c r="D17" s="118">
        <v>2532</v>
      </c>
      <c r="E17" s="200">
        <v>3000</v>
      </c>
      <c r="F17" s="95"/>
      <c r="G17" s="75"/>
      <c r="H17" s="88"/>
      <c r="I17" s="70">
        <f t="shared" si="1"/>
        <v>1000</v>
      </c>
      <c r="J17" s="72">
        <f t="shared" si="2"/>
        <v>2532</v>
      </c>
      <c r="K17" s="65">
        <f t="shared" si="3"/>
        <v>3000</v>
      </c>
    </row>
    <row r="18" spans="1:11" ht="18.75" customHeight="1">
      <c r="A18" s="44" t="s">
        <v>65</v>
      </c>
      <c r="B18" s="125" t="s">
        <v>5</v>
      </c>
      <c r="C18" s="200">
        <v>1000</v>
      </c>
      <c r="D18" s="118">
        <v>0</v>
      </c>
      <c r="E18" s="200">
        <v>1000</v>
      </c>
      <c r="F18" s="95"/>
      <c r="G18" s="75"/>
      <c r="H18" s="88"/>
      <c r="I18" s="59">
        <f t="shared" si="1"/>
        <v>1000</v>
      </c>
      <c r="J18" s="72">
        <f t="shared" si="2"/>
        <v>0</v>
      </c>
      <c r="K18" s="65">
        <f t="shared" si="3"/>
        <v>1000</v>
      </c>
    </row>
    <row r="19" spans="1:11" ht="18.75" customHeight="1" hidden="1">
      <c r="A19" s="44" t="s">
        <v>66</v>
      </c>
      <c r="B19" s="125" t="s">
        <v>6</v>
      </c>
      <c r="C19" s="200">
        <v>0</v>
      </c>
      <c r="D19" s="118"/>
      <c r="E19" s="200">
        <v>0</v>
      </c>
      <c r="F19" s="95"/>
      <c r="G19" s="75"/>
      <c r="H19" s="88"/>
      <c r="I19" s="70">
        <f t="shared" si="1"/>
        <v>0</v>
      </c>
      <c r="J19" s="72">
        <f t="shared" si="2"/>
        <v>0</v>
      </c>
      <c r="K19" s="65">
        <f t="shared" si="3"/>
        <v>0</v>
      </c>
    </row>
    <row r="20" spans="1:11" ht="18.75" customHeight="1" hidden="1">
      <c r="A20" s="44" t="s">
        <v>67</v>
      </c>
      <c r="B20" s="125" t="s">
        <v>54</v>
      </c>
      <c r="C20" s="200">
        <v>0</v>
      </c>
      <c r="D20" s="118"/>
      <c r="E20" s="200">
        <v>0</v>
      </c>
      <c r="F20" s="95"/>
      <c r="G20" s="75"/>
      <c r="H20" s="88"/>
      <c r="I20" s="59">
        <f t="shared" si="1"/>
        <v>0</v>
      </c>
      <c r="J20" s="72">
        <f t="shared" si="2"/>
        <v>0</v>
      </c>
      <c r="K20" s="65">
        <f t="shared" si="3"/>
        <v>0</v>
      </c>
    </row>
    <row r="21" spans="1:11" ht="18.75" customHeight="1">
      <c r="A21" s="44" t="s">
        <v>112</v>
      </c>
      <c r="B21" s="125" t="s">
        <v>113</v>
      </c>
      <c r="C21" s="200">
        <v>1000</v>
      </c>
      <c r="D21" s="118">
        <v>0</v>
      </c>
      <c r="E21" s="200">
        <v>1000</v>
      </c>
      <c r="F21" s="95"/>
      <c r="G21" s="84"/>
      <c r="H21" s="88"/>
      <c r="I21" s="59">
        <f t="shared" si="1"/>
        <v>1000</v>
      </c>
      <c r="J21" s="72">
        <f t="shared" si="2"/>
        <v>0</v>
      </c>
      <c r="K21" s="65">
        <f t="shared" si="3"/>
        <v>1000</v>
      </c>
    </row>
    <row r="22" spans="1:11" ht="18.75" customHeight="1" thickBot="1">
      <c r="A22" s="46" t="s">
        <v>68</v>
      </c>
      <c r="B22" s="125" t="s">
        <v>44</v>
      </c>
      <c r="C22" s="200">
        <v>3000</v>
      </c>
      <c r="D22" s="118">
        <v>4624.9</v>
      </c>
      <c r="E22" s="200">
        <v>6000</v>
      </c>
      <c r="F22" s="95"/>
      <c r="G22" s="76"/>
      <c r="H22" s="88"/>
      <c r="I22" s="62">
        <f t="shared" si="1"/>
        <v>3000</v>
      </c>
      <c r="J22" s="72">
        <f t="shared" si="2"/>
        <v>4624.9</v>
      </c>
      <c r="K22" s="113">
        <f t="shared" si="3"/>
        <v>6000</v>
      </c>
    </row>
    <row r="23" spans="1:11" ht="18.75" customHeight="1" thickBot="1">
      <c r="A23" s="43" t="s">
        <v>26</v>
      </c>
      <c r="B23" s="123" t="s">
        <v>27</v>
      </c>
      <c r="C23" s="135">
        <f>SUM(C24:C27)</f>
        <v>42000</v>
      </c>
      <c r="D23" s="174">
        <f>SUM(D24:D27)</f>
        <v>3910</v>
      </c>
      <c r="E23" s="201">
        <f>SUM(E24:E27)</f>
        <v>42000</v>
      </c>
      <c r="F23" s="89">
        <f>F24</f>
        <v>0</v>
      </c>
      <c r="G23" s="90">
        <f>SUM(G24:G27)</f>
        <v>0</v>
      </c>
      <c r="H23" s="89">
        <f>H24</f>
        <v>0</v>
      </c>
      <c r="I23" s="57">
        <f t="shared" si="1"/>
        <v>42000</v>
      </c>
      <c r="J23" s="71">
        <f>SUM(J24:J27)</f>
        <v>3910</v>
      </c>
      <c r="K23" s="57">
        <f t="shared" si="3"/>
        <v>42000</v>
      </c>
    </row>
    <row r="24" spans="1:11" ht="18.75" customHeight="1">
      <c r="A24" s="20" t="s">
        <v>105</v>
      </c>
      <c r="B24" s="126" t="s">
        <v>108</v>
      </c>
      <c r="C24" s="200">
        <v>4000</v>
      </c>
      <c r="D24" s="118">
        <v>3910</v>
      </c>
      <c r="E24" s="200">
        <v>4000</v>
      </c>
      <c r="F24" s="95"/>
      <c r="G24" s="75"/>
      <c r="H24" s="88"/>
      <c r="I24" s="61">
        <f t="shared" si="1"/>
        <v>4000</v>
      </c>
      <c r="J24" s="72">
        <f aca="true" t="shared" si="4" ref="J24:J29">D24+G24</f>
        <v>3910</v>
      </c>
      <c r="K24" s="64">
        <f t="shared" si="3"/>
        <v>4000</v>
      </c>
    </row>
    <row r="25" spans="1:11" ht="18.75" customHeight="1">
      <c r="A25" s="20" t="s">
        <v>106</v>
      </c>
      <c r="B25" s="126" t="s">
        <v>7</v>
      </c>
      <c r="C25" s="200">
        <v>5000</v>
      </c>
      <c r="D25" s="118">
        <v>0</v>
      </c>
      <c r="E25" s="200">
        <v>5000</v>
      </c>
      <c r="F25" s="95"/>
      <c r="G25" s="75"/>
      <c r="H25" s="88"/>
      <c r="I25" s="59">
        <f t="shared" si="1"/>
        <v>5000</v>
      </c>
      <c r="J25" s="72">
        <f t="shared" si="4"/>
        <v>0</v>
      </c>
      <c r="K25" s="64">
        <f t="shared" si="3"/>
        <v>5000</v>
      </c>
    </row>
    <row r="26" spans="1:11" ht="18.75" customHeight="1">
      <c r="A26" s="20" t="s">
        <v>107</v>
      </c>
      <c r="B26" s="126" t="s">
        <v>109</v>
      </c>
      <c r="C26" s="200">
        <v>20000</v>
      </c>
      <c r="D26" s="118">
        <v>0</v>
      </c>
      <c r="E26" s="200">
        <v>20000</v>
      </c>
      <c r="F26" s="95"/>
      <c r="G26" s="75"/>
      <c r="H26" s="88"/>
      <c r="I26" s="59">
        <f t="shared" si="1"/>
        <v>20000</v>
      </c>
      <c r="J26" s="72">
        <f t="shared" si="4"/>
        <v>0</v>
      </c>
      <c r="K26" s="65">
        <f t="shared" si="3"/>
        <v>20000</v>
      </c>
    </row>
    <row r="27" spans="1:11" ht="18.75" customHeight="1" thickBot="1">
      <c r="A27" s="22" t="s">
        <v>40</v>
      </c>
      <c r="B27" s="127" t="s">
        <v>110</v>
      </c>
      <c r="C27" s="202">
        <v>13000</v>
      </c>
      <c r="D27" s="176">
        <v>0</v>
      </c>
      <c r="E27" s="202">
        <v>13000</v>
      </c>
      <c r="F27" s="119"/>
      <c r="G27" s="76"/>
      <c r="H27" s="91"/>
      <c r="I27" s="62">
        <f t="shared" si="1"/>
        <v>13000</v>
      </c>
      <c r="J27" s="72">
        <f t="shared" si="4"/>
        <v>0</v>
      </c>
      <c r="K27" s="113">
        <f t="shared" si="3"/>
        <v>13000</v>
      </c>
    </row>
    <row r="28" spans="1:11" ht="18.75" customHeight="1" thickBot="1">
      <c r="A28" s="12" t="s">
        <v>17</v>
      </c>
      <c r="B28" s="123" t="s">
        <v>28</v>
      </c>
      <c r="C28" s="57">
        <f>C29</f>
        <v>15000</v>
      </c>
      <c r="D28" s="174">
        <f>SUM(D29:D30)</f>
        <v>13064</v>
      </c>
      <c r="E28" s="203">
        <f>E29</f>
        <v>15000</v>
      </c>
      <c r="F28" s="54">
        <f>F29</f>
        <v>0</v>
      </c>
      <c r="G28" s="81">
        <f>SUM(G29)</f>
        <v>0</v>
      </c>
      <c r="H28" s="54">
        <f>H29</f>
        <v>0</v>
      </c>
      <c r="I28" s="57">
        <f t="shared" si="1"/>
        <v>15000</v>
      </c>
      <c r="J28" s="71">
        <f t="shared" si="4"/>
        <v>13064</v>
      </c>
      <c r="K28" s="57">
        <f t="shared" si="3"/>
        <v>15000</v>
      </c>
    </row>
    <row r="29" spans="1:11" ht="18.75" customHeight="1" thickBot="1">
      <c r="A29" s="15" t="s">
        <v>17</v>
      </c>
      <c r="B29" s="128" t="s">
        <v>8</v>
      </c>
      <c r="C29" s="137">
        <v>15000</v>
      </c>
      <c r="D29" s="116">
        <v>13064</v>
      </c>
      <c r="E29" s="204">
        <v>15000</v>
      </c>
      <c r="F29" s="120"/>
      <c r="G29" s="77"/>
      <c r="H29" s="92"/>
      <c r="I29" s="106">
        <f t="shared" si="1"/>
        <v>15000</v>
      </c>
      <c r="J29" s="73">
        <f t="shared" si="4"/>
        <v>13064</v>
      </c>
      <c r="K29" s="64">
        <f t="shared" si="3"/>
        <v>15000</v>
      </c>
    </row>
    <row r="30" spans="1:11" ht="18.75" customHeight="1" hidden="1" thickBot="1">
      <c r="A30" s="34"/>
      <c r="B30" s="129"/>
      <c r="C30" s="138"/>
      <c r="D30" s="176"/>
      <c r="E30" s="205"/>
      <c r="F30" s="121"/>
      <c r="G30" s="78"/>
      <c r="H30" s="93"/>
      <c r="I30" s="57">
        <f t="shared" si="1"/>
        <v>0</v>
      </c>
      <c r="J30" s="74" t="e">
        <f>#REF!+#REF!</f>
        <v>#REF!</v>
      </c>
      <c r="K30" s="113">
        <f t="shared" si="3"/>
        <v>0</v>
      </c>
    </row>
    <row r="31" spans="1:11" ht="18.75" customHeight="1" thickBot="1">
      <c r="A31" s="12" t="s">
        <v>18</v>
      </c>
      <c r="B31" s="123" t="s">
        <v>29</v>
      </c>
      <c r="C31" s="57">
        <f>C32+C33</f>
        <v>3000</v>
      </c>
      <c r="D31" s="174">
        <f>SUM(D32+D33)</f>
        <v>3276</v>
      </c>
      <c r="E31" s="203">
        <f>E32+E33</f>
        <v>3000</v>
      </c>
      <c r="F31" s="54">
        <f>F32+F33</f>
        <v>0</v>
      </c>
      <c r="G31" s="81">
        <f>SUM(G32+G33)</f>
        <v>0</v>
      </c>
      <c r="H31" s="54">
        <f>H32+H33</f>
        <v>0</v>
      </c>
      <c r="I31" s="57">
        <f t="shared" si="1"/>
        <v>3000</v>
      </c>
      <c r="J31" s="71">
        <f>D31+G31</f>
        <v>3276</v>
      </c>
      <c r="K31" s="57">
        <f t="shared" si="3"/>
        <v>3000</v>
      </c>
    </row>
    <row r="32" spans="1:11" ht="18.75" customHeight="1">
      <c r="A32" s="23" t="s">
        <v>18</v>
      </c>
      <c r="B32" s="128" t="s">
        <v>9</v>
      </c>
      <c r="C32" s="134">
        <v>3000</v>
      </c>
      <c r="D32" s="118">
        <v>3276</v>
      </c>
      <c r="E32" s="134">
        <v>3000</v>
      </c>
      <c r="F32" s="95"/>
      <c r="G32" s="75">
        <v>0</v>
      </c>
      <c r="H32" s="88"/>
      <c r="I32" s="61">
        <f t="shared" si="1"/>
        <v>3000</v>
      </c>
      <c r="J32" s="116">
        <f>D32+G32</f>
        <v>3276</v>
      </c>
      <c r="K32" s="64">
        <f t="shared" si="3"/>
        <v>3000</v>
      </c>
    </row>
    <row r="33" spans="1:11" ht="18.75" customHeight="1" thickBot="1">
      <c r="A33" s="13" t="s">
        <v>34</v>
      </c>
      <c r="B33" s="130" t="s">
        <v>33</v>
      </c>
      <c r="C33" s="134">
        <v>0</v>
      </c>
      <c r="D33" s="176">
        <v>0</v>
      </c>
      <c r="E33" s="200">
        <v>0</v>
      </c>
      <c r="F33" s="95"/>
      <c r="G33" s="76">
        <v>0</v>
      </c>
      <c r="H33" s="88"/>
      <c r="I33" s="62">
        <f t="shared" si="1"/>
        <v>0</v>
      </c>
      <c r="J33" s="72">
        <f>D33+G33</f>
        <v>0</v>
      </c>
      <c r="K33" s="113">
        <f t="shared" si="3"/>
        <v>0</v>
      </c>
    </row>
    <row r="34" spans="1:11" ht="18.75" customHeight="1" thickBot="1">
      <c r="A34" s="12" t="s">
        <v>30</v>
      </c>
      <c r="B34" s="123" t="s">
        <v>31</v>
      </c>
      <c r="C34" s="57">
        <f aca="true" t="shared" si="5" ref="C34:H34">SUM(C35:C46)</f>
        <v>111000</v>
      </c>
      <c r="D34" s="174">
        <f t="shared" si="5"/>
        <v>84584.77</v>
      </c>
      <c r="E34" s="203">
        <f t="shared" si="5"/>
        <v>129000</v>
      </c>
      <c r="F34" s="54">
        <f t="shared" si="5"/>
        <v>0</v>
      </c>
      <c r="G34" s="81">
        <f t="shared" si="5"/>
        <v>0</v>
      </c>
      <c r="H34" s="54">
        <f t="shared" si="5"/>
        <v>0</v>
      </c>
      <c r="I34" s="57">
        <f t="shared" si="1"/>
        <v>111000</v>
      </c>
      <c r="J34" s="73">
        <f aca="true" t="shared" si="6" ref="J34:J59">D34+G34</f>
        <v>84584.77</v>
      </c>
      <c r="K34" s="57">
        <f t="shared" si="3"/>
        <v>129000</v>
      </c>
    </row>
    <row r="35" spans="1:11" ht="18.75" customHeight="1">
      <c r="A35" s="47" t="s">
        <v>70</v>
      </c>
      <c r="B35" s="131" t="s">
        <v>69</v>
      </c>
      <c r="C35" s="200">
        <v>20000</v>
      </c>
      <c r="D35" s="116">
        <v>15865</v>
      </c>
      <c r="E35" s="200">
        <v>27000</v>
      </c>
      <c r="F35" s="95"/>
      <c r="G35" s="75"/>
      <c r="H35" s="88"/>
      <c r="I35" s="107">
        <f t="shared" si="1"/>
        <v>20000</v>
      </c>
      <c r="J35" s="116">
        <f t="shared" si="6"/>
        <v>15865</v>
      </c>
      <c r="K35" s="64">
        <f t="shared" si="3"/>
        <v>27000</v>
      </c>
    </row>
    <row r="36" spans="1:11" ht="18.75" customHeight="1">
      <c r="A36" s="44" t="s">
        <v>71</v>
      </c>
      <c r="B36" s="132" t="s">
        <v>81</v>
      </c>
      <c r="C36" s="200">
        <v>10000</v>
      </c>
      <c r="D36" s="118">
        <v>4956</v>
      </c>
      <c r="E36" s="134">
        <v>15000</v>
      </c>
      <c r="F36" s="95"/>
      <c r="G36" s="75"/>
      <c r="H36" s="88"/>
      <c r="I36" s="59">
        <f t="shared" si="1"/>
        <v>10000</v>
      </c>
      <c r="J36" s="117">
        <f t="shared" si="6"/>
        <v>4956</v>
      </c>
      <c r="K36" s="65">
        <f t="shared" si="3"/>
        <v>15000</v>
      </c>
    </row>
    <row r="37" spans="1:11" ht="18.75" customHeight="1">
      <c r="A37" s="44" t="s">
        <v>72</v>
      </c>
      <c r="B37" s="132" t="s">
        <v>82</v>
      </c>
      <c r="C37" s="200">
        <v>0</v>
      </c>
      <c r="D37" s="118">
        <v>0</v>
      </c>
      <c r="E37" s="134">
        <v>0</v>
      </c>
      <c r="F37" s="95"/>
      <c r="G37" s="75"/>
      <c r="H37" s="88"/>
      <c r="I37" s="70">
        <f t="shared" si="1"/>
        <v>0</v>
      </c>
      <c r="J37" s="117">
        <f t="shared" si="6"/>
        <v>0</v>
      </c>
      <c r="K37" s="65">
        <f t="shared" si="3"/>
        <v>0</v>
      </c>
    </row>
    <row r="38" spans="1:11" ht="18.75" customHeight="1">
      <c r="A38" s="44" t="s">
        <v>73</v>
      </c>
      <c r="B38" s="132" t="s">
        <v>10</v>
      </c>
      <c r="C38" s="200">
        <v>1000</v>
      </c>
      <c r="D38" s="118">
        <v>443</v>
      </c>
      <c r="E38" s="134">
        <v>1000</v>
      </c>
      <c r="F38" s="95"/>
      <c r="G38" s="75"/>
      <c r="H38" s="88"/>
      <c r="I38" s="59">
        <f t="shared" si="1"/>
        <v>1000</v>
      </c>
      <c r="J38" s="118">
        <f t="shared" si="6"/>
        <v>443</v>
      </c>
      <c r="K38" s="65">
        <f t="shared" si="3"/>
        <v>1000</v>
      </c>
    </row>
    <row r="39" spans="1:11" ht="18.75" customHeight="1">
      <c r="A39" s="44" t="s">
        <v>74</v>
      </c>
      <c r="B39" s="132" t="s">
        <v>11</v>
      </c>
      <c r="C39" s="200">
        <v>15000</v>
      </c>
      <c r="D39" s="118">
        <v>637</v>
      </c>
      <c r="E39" s="134">
        <v>5000</v>
      </c>
      <c r="F39" s="95"/>
      <c r="G39" s="75"/>
      <c r="H39" s="88"/>
      <c r="I39" s="60">
        <f t="shared" si="1"/>
        <v>15000</v>
      </c>
      <c r="J39" s="117">
        <f t="shared" si="6"/>
        <v>637</v>
      </c>
      <c r="K39" s="65">
        <f t="shared" si="3"/>
        <v>5000</v>
      </c>
    </row>
    <row r="40" spans="1:11" ht="18.75" customHeight="1">
      <c r="A40" s="44" t="s">
        <v>75</v>
      </c>
      <c r="B40" s="132" t="s">
        <v>12</v>
      </c>
      <c r="C40" s="200">
        <v>6000</v>
      </c>
      <c r="D40" s="117">
        <v>4490.91</v>
      </c>
      <c r="E40" s="200">
        <v>6000</v>
      </c>
      <c r="F40" s="95"/>
      <c r="G40" s="75"/>
      <c r="H40" s="88"/>
      <c r="I40" s="59">
        <f aca="true" t="shared" si="7" ref="I40:I59">C40+F40</f>
        <v>6000</v>
      </c>
      <c r="J40" s="117">
        <f t="shared" si="6"/>
        <v>4490.91</v>
      </c>
      <c r="K40" s="65">
        <f aca="true" t="shared" si="8" ref="K40:K58">E40+H40</f>
        <v>6000</v>
      </c>
    </row>
    <row r="41" spans="1:11" ht="18.75" customHeight="1">
      <c r="A41" s="44" t="s">
        <v>76</v>
      </c>
      <c r="B41" s="132" t="s">
        <v>13</v>
      </c>
      <c r="C41" s="200">
        <v>40000</v>
      </c>
      <c r="D41" s="117">
        <v>44189.2</v>
      </c>
      <c r="E41" s="200">
        <v>50000</v>
      </c>
      <c r="F41" s="95"/>
      <c r="G41" s="75"/>
      <c r="H41" s="88"/>
      <c r="I41" s="70">
        <f t="shared" si="7"/>
        <v>40000</v>
      </c>
      <c r="J41" s="117">
        <f t="shared" si="6"/>
        <v>44189.2</v>
      </c>
      <c r="K41" s="65">
        <f t="shared" si="8"/>
        <v>50000</v>
      </c>
    </row>
    <row r="42" spans="1:11" ht="18.75" customHeight="1">
      <c r="A42" s="44" t="s">
        <v>77</v>
      </c>
      <c r="B42" s="132" t="s">
        <v>14</v>
      </c>
      <c r="C42" s="200">
        <v>1000</v>
      </c>
      <c r="D42" s="117">
        <v>300</v>
      </c>
      <c r="E42" s="134">
        <v>5000</v>
      </c>
      <c r="F42" s="95"/>
      <c r="G42" s="75"/>
      <c r="H42" s="88"/>
      <c r="I42" s="59">
        <f t="shared" si="7"/>
        <v>1000</v>
      </c>
      <c r="J42" s="117">
        <f t="shared" si="6"/>
        <v>300</v>
      </c>
      <c r="K42" s="65">
        <f t="shared" si="8"/>
        <v>5000</v>
      </c>
    </row>
    <row r="43" spans="1:11" ht="18.75" customHeight="1">
      <c r="A43" s="44" t="s">
        <v>104</v>
      </c>
      <c r="B43" s="132" t="s">
        <v>15</v>
      </c>
      <c r="C43" s="200">
        <v>0</v>
      </c>
      <c r="D43" s="118">
        <v>0</v>
      </c>
      <c r="E43" s="200">
        <v>0</v>
      </c>
      <c r="F43" s="95"/>
      <c r="G43" s="75"/>
      <c r="H43" s="88"/>
      <c r="I43" s="70">
        <f t="shared" si="7"/>
        <v>0</v>
      </c>
      <c r="J43" s="117">
        <f t="shared" si="6"/>
        <v>0</v>
      </c>
      <c r="K43" s="65">
        <f t="shared" si="8"/>
        <v>0</v>
      </c>
    </row>
    <row r="44" spans="1:11" ht="18.75" customHeight="1">
      <c r="A44" s="44" t="s">
        <v>78</v>
      </c>
      <c r="B44" s="132" t="s">
        <v>16</v>
      </c>
      <c r="C44" s="200">
        <v>10000</v>
      </c>
      <c r="D44" s="117">
        <v>8791.66</v>
      </c>
      <c r="E44" s="200">
        <v>13000</v>
      </c>
      <c r="F44" s="95"/>
      <c r="G44" s="75"/>
      <c r="H44" s="88"/>
      <c r="I44" s="59">
        <f t="shared" si="7"/>
        <v>10000</v>
      </c>
      <c r="J44" s="117">
        <f t="shared" si="6"/>
        <v>8791.66</v>
      </c>
      <c r="K44" s="65">
        <f t="shared" si="8"/>
        <v>13000</v>
      </c>
    </row>
    <row r="45" spans="1:11" ht="18.75" customHeight="1">
      <c r="A45" s="44" t="s">
        <v>79</v>
      </c>
      <c r="B45" s="132" t="s">
        <v>83</v>
      </c>
      <c r="C45" s="200">
        <v>7000</v>
      </c>
      <c r="D45" s="176">
        <v>4912</v>
      </c>
      <c r="E45" s="200">
        <v>7000</v>
      </c>
      <c r="F45" s="95"/>
      <c r="G45" s="75"/>
      <c r="H45" s="88"/>
      <c r="I45" s="58">
        <f t="shared" si="7"/>
        <v>7000</v>
      </c>
      <c r="J45" s="118">
        <f t="shared" si="6"/>
        <v>4912</v>
      </c>
      <c r="K45" s="65">
        <f t="shared" si="8"/>
        <v>7000</v>
      </c>
    </row>
    <row r="46" spans="1:11" ht="18.75" customHeight="1" thickBot="1">
      <c r="A46" s="44" t="s">
        <v>80</v>
      </c>
      <c r="B46" s="132" t="s">
        <v>37</v>
      </c>
      <c r="C46" s="206">
        <v>1000</v>
      </c>
      <c r="D46" s="177">
        <v>0</v>
      </c>
      <c r="E46" s="206">
        <v>0</v>
      </c>
      <c r="F46" s="96"/>
      <c r="G46" s="79"/>
      <c r="H46" s="94"/>
      <c r="I46" s="62">
        <f t="shared" si="7"/>
        <v>1000</v>
      </c>
      <c r="J46" s="72">
        <f t="shared" si="6"/>
        <v>0</v>
      </c>
      <c r="K46" s="113">
        <f t="shared" si="8"/>
        <v>0</v>
      </c>
    </row>
    <row r="47" spans="1:11" ht="18.75" customHeight="1" thickBot="1">
      <c r="A47" s="12" t="s">
        <v>111</v>
      </c>
      <c r="B47" s="123" t="s">
        <v>126</v>
      </c>
      <c r="C47" s="57">
        <v>60000</v>
      </c>
      <c r="D47" s="174">
        <v>50000</v>
      </c>
      <c r="E47" s="203">
        <v>60000</v>
      </c>
      <c r="F47" s="54"/>
      <c r="G47" s="81"/>
      <c r="H47" s="54">
        <v>0</v>
      </c>
      <c r="I47" s="57">
        <f t="shared" si="7"/>
        <v>60000</v>
      </c>
      <c r="J47" s="73">
        <f t="shared" si="6"/>
        <v>50000</v>
      </c>
      <c r="K47" s="57">
        <f t="shared" si="8"/>
        <v>60000</v>
      </c>
    </row>
    <row r="48" spans="1:11" ht="18.75" customHeight="1" thickBot="1">
      <c r="A48" s="12" t="s">
        <v>114</v>
      </c>
      <c r="B48" s="123" t="s">
        <v>126</v>
      </c>
      <c r="C48" s="57">
        <v>35000</v>
      </c>
      <c r="D48" s="174">
        <v>20550</v>
      </c>
      <c r="E48" s="203">
        <v>35000</v>
      </c>
      <c r="F48" s="54"/>
      <c r="G48" s="80"/>
      <c r="H48" s="54"/>
      <c r="I48" s="57">
        <f t="shared" si="7"/>
        <v>35000</v>
      </c>
      <c r="J48" s="73">
        <f t="shared" si="6"/>
        <v>20550</v>
      </c>
      <c r="K48" s="57">
        <f t="shared" si="8"/>
        <v>35000</v>
      </c>
    </row>
    <row r="49" spans="1:11" ht="18.75" customHeight="1" thickBot="1">
      <c r="A49" s="12" t="s">
        <v>102</v>
      </c>
      <c r="B49" s="123" t="s">
        <v>126</v>
      </c>
      <c r="C49" s="57">
        <v>0</v>
      </c>
      <c r="D49" s="174">
        <v>2640</v>
      </c>
      <c r="E49" s="203">
        <v>0</v>
      </c>
      <c r="F49" s="54"/>
      <c r="G49" s="80"/>
      <c r="H49" s="54">
        <v>0</v>
      </c>
      <c r="I49" s="57">
        <f t="shared" si="7"/>
        <v>0</v>
      </c>
      <c r="J49" s="73">
        <f t="shared" si="6"/>
        <v>2640</v>
      </c>
      <c r="K49" s="57">
        <v>0</v>
      </c>
    </row>
    <row r="50" spans="1:11" ht="18.75" customHeight="1" thickBot="1">
      <c r="A50" s="12" t="s">
        <v>128</v>
      </c>
      <c r="B50" s="123" t="s">
        <v>116</v>
      </c>
      <c r="C50" s="57">
        <v>0</v>
      </c>
      <c r="D50" s="174">
        <v>0</v>
      </c>
      <c r="E50" s="203">
        <v>0</v>
      </c>
      <c r="F50" s="54"/>
      <c r="G50" s="81"/>
      <c r="H50" s="54">
        <v>0</v>
      </c>
      <c r="I50" s="57">
        <f t="shared" si="7"/>
        <v>0</v>
      </c>
      <c r="J50" s="73">
        <f t="shared" si="6"/>
        <v>0</v>
      </c>
      <c r="K50" s="63">
        <f t="shared" si="8"/>
        <v>0</v>
      </c>
    </row>
    <row r="51" spans="1:11" ht="18.75" customHeight="1" thickBot="1">
      <c r="A51" s="12" t="s">
        <v>39</v>
      </c>
      <c r="B51" s="123" t="s">
        <v>119</v>
      </c>
      <c r="C51" s="57">
        <v>0</v>
      </c>
      <c r="D51" s="174">
        <v>0</v>
      </c>
      <c r="E51" s="203">
        <v>0</v>
      </c>
      <c r="F51" s="54"/>
      <c r="G51" s="81"/>
      <c r="H51" s="54">
        <v>0</v>
      </c>
      <c r="I51" s="57">
        <f t="shared" si="7"/>
        <v>0</v>
      </c>
      <c r="J51" s="73">
        <f t="shared" si="6"/>
        <v>0</v>
      </c>
      <c r="K51" s="57">
        <f t="shared" si="8"/>
        <v>0</v>
      </c>
    </row>
    <row r="52" spans="1:11" ht="18.75" customHeight="1" thickBot="1">
      <c r="A52" s="12" t="s">
        <v>46</v>
      </c>
      <c r="B52" s="123" t="s">
        <v>118</v>
      </c>
      <c r="C52" s="57">
        <v>0</v>
      </c>
      <c r="D52" s="174">
        <v>0</v>
      </c>
      <c r="E52" s="203">
        <v>0</v>
      </c>
      <c r="F52" s="54"/>
      <c r="G52" s="81"/>
      <c r="H52" s="54">
        <v>0</v>
      </c>
      <c r="I52" s="57">
        <f t="shared" si="7"/>
        <v>0</v>
      </c>
      <c r="J52" s="73">
        <f t="shared" si="6"/>
        <v>0</v>
      </c>
      <c r="K52" s="63">
        <f t="shared" si="8"/>
        <v>0</v>
      </c>
    </row>
    <row r="53" spans="1:11" ht="18.75" customHeight="1" thickBot="1">
      <c r="A53" s="12" t="s">
        <v>41</v>
      </c>
      <c r="B53" s="123" t="s">
        <v>115</v>
      </c>
      <c r="C53" s="57">
        <v>4000</v>
      </c>
      <c r="D53" s="174">
        <v>3460</v>
      </c>
      <c r="E53" s="203">
        <v>5000</v>
      </c>
      <c r="F53" s="54"/>
      <c r="G53" s="81"/>
      <c r="H53" s="54">
        <v>0</v>
      </c>
      <c r="I53" s="57">
        <f t="shared" si="7"/>
        <v>4000</v>
      </c>
      <c r="J53" s="73">
        <f t="shared" si="6"/>
        <v>3460</v>
      </c>
      <c r="K53" s="57">
        <f t="shared" si="8"/>
        <v>5000</v>
      </c>
    </row>
    <row r="54" spans="1:11" ht="18.75" customHeight="1" thickBot="1">
      <c r="A54" s="12" t="s">
        <v>19</v>
      </c>
      <c r="B54" s="123" t="s">
        <v>129</v>
      </c>
      <c r="C54" s="57">
        <v>0</v>
      </c>
      <c r="D54" s="174">
        <v>0</v>
      </c>
      <c r="E54" s="203">
        <v>0</v>
      </c>
      <c r="F54" s="54"/>
      <c r="G54" s="81"/>
      <c r="H54" s="54"/>
      <c r="I54" s="57">
        <f t="shared" si="7"/>
        <v>0</v>
      </c>
      <c r="J54" s="73">
        <f t="shared" si="6"/>
        <v>0</v>
      </c>
      <c r="K54" s="63">
        <f t="shared" si="8"/>
        <v>0</v>
      </c>
    </row>
    <row r="55" spans="1:11" ht="18.75" customHeight="1" thickBot="1">
      <c r="A55" s="12" t="s">
        <v>84</v>
      </c>
      <c r="B55" s="123" t="s">
        <v>117</v>
      </c>
      <c r="C55" s="57">
        <v>0</v>
      </c>
      <c r="D55" s="174">
        <v>0</v>
      </c>
      <c r="E55" s="203">
        <v>0</v>
      </c>
      <c r="F55" s="54"/>
      <c r="G55" s="81"/>
      <c r="H55" s="54">
        <v>0</v>
      </c>
      <c r="I55" s="57">
        <f t="shared" si="7"/>
        <v>0</v>
      </c>
      <c r="J55" s="73">
        <f t="shared" si="6"/>
        <v>0</v>
      </c>
      <c r="K55" s="57">
        <f t="shared" si="8"/>
        <v>0</v>
      </c>
    </row>
    <row r="56" spans="1:11" ht="18.75" customHeight="1" thickBot="1">
      <c r="A56" s="52" t="s">
        <v>45</v>
      </c>
      <c r="B56" s="53" t="s">
        <v>90</v>
      </c>
      <c r="C56" s="57">
        <f>SUM(C57:C58)</f>
        <v>19000</v>
      </c>
      <c r="D56" s="174">
        <f>SUM(D57:D58)</f>
        <v>17845</v>
      </c>
      <c r="E56" s="203">
        <f>SUM(E57:E58)</f>
        <v>7000</v>
      </c>
      <c r="F56" s="54">
        <f>SUM(F57:F58)</f>
        <v>0</v>
      </c>
      <c r="G56" s="81">
        <f>SUM(G57:G58)</f>
        <v>0</v>
      </c>
      <c r="H56" s="54"/>
      <c r="I56" s="57">
        <f t="shared" si="7"/>
        <v>19000</v>
      </c>
      <c r="J56" s="73">
        <f t="shared" si="6"/>
        <v>17845</v>
      </c>
      <c r="K56" s="57">
        <f t="shared" si="8"/>
        <v>7000</v>
      </c>
    </row>
    <row r="57" spans="1:11" ht="18.75" customHeight="1">
      <c r="A57" s="51" t="s">
        <v>88</v>
      </c>
      <c r="B57" s="68" t="s">
        <v>38</v>
      </c>
      <c r="C57" s="139">
        <v>19000</v>
      </c>
      <c r="D57" s="142">
        <v>17845</v>
      </c>
      <c r="E57" s="207">
        <v>7000</v>
      </c>
      <c r="F57" s="95"/>
      <c r="G57" s="82"/>
      <c r="H57" s="95">
        <v>0</v>
      </c>
      <c r="I57" s="105">
        <f t="shared" si="7"/>
        <v>19000</v>
      </c>
      <c r="J57" s="116">
        <f t="shared" si="6"/>
        <v>17845</v>
      </c>
      <c r="K57" s="64">
        <f t="shared" si="8"/>
        <v>7000</v>
      </c>
    </row>
    <row r="58" spans="1:11" ht="18.75" customHeight="1" thickBot="1">
      <c r="A58" s="190" t="s">
        <v>89</v>
      </c>
      <c r="B58" s="191" t="s">
        <v>87</v>
      </c>
      <c r="C58" s="193">
        <v>0</v>
      </c>
      <c r="D58" s="192">
        <v>0</v>
      </c>
      <c r="E58" s="208">
        <v>0</v>
      </c>
      <c r="F58" s="96"/>
      <c r="G58" s="83"/>
      <c r="H58" s="96"/>
      <c r="I58" s="113">
        <f t="shared" si="7"/>
        <v>0</v>
      </c>
      <c r="J58" s="177">
        <f t="shared" si="6"/>
        <v>0</v>
      </c>
      <c r="K58" s="113">
        <f t="shared" si="8"/>
        <v>0</v>
      </c>
    </row>
    <row r="59" spans="1:11" ht="18.75" customHeight="1" thickBot="1">
      <c r="A59" s="224" t="s">
        <v>152</v>
      </c>
      <c r="B59" s="225"/>
      <c r="C59" s="103">
        <v>1984069</v>
      </c>
      <c r="D59" s="103">
        <v>1312908</v>
      </c>
      <c r="E59" s="212">
        <v>2162657</v>
      </c>
      <c r="F59" s="50"/>
      <c r="G59" s="37"/>
      <c r="H59" s="50"/>
      <c r="I59" s="227">
        <f t="shared" si="7"/>
        <v>1984069</v>
      </c>
      <c r="J59" s="228">
        <f t="shared" si="6"/>
        <v>1312908</v>
      </c>
      <c r="K59" s="227">
        <f>C59+F59</f>
        <v>1984069</v>
      </c>
    </row>
    <row r="60" spans="1:12" ht="18.75" customHeight="1" thickBot="1">
      <c r="A60" s="48" t="s">
        <v>23</v>
      </c>
      <c r="B60" s="49"/>
      <c r="C60" s="67">
        <f>C7+C23+C28+C31+C34+C47+C48+C49+C50+C52+C53+C54+C55+C56+C59</f>
        <v>2303069</v>
      </c>
      <c r="D60" s="67">
        <f>D7+D23+D28+D31+D34+D47+D48+D49+D50+D52+D53+D54+D55+D56+D59</f>
        <v>1544592.34</v>
      </c>
      <c r="E60" s="67">
        <f>E7+E23+E28+E31+E34+E47+E48+E49+E50+E52+E53+E54+E55+E56+E59</f>
        <v>2499657</v>
      </c>
      <c r="F60" s="41">
        <f>F7+F23+F28+F31+F34+F47+F50+F52+F53+F54+F55+F56+F59</f>
        <v>0</v>
      </c>
      <c r="G60" s="41">
        <f>G7+G23+G28+G31+G34+G47+G50+G52+G53+G54+G55+G56+G59</f>
        <v>0</v>
      </c>
      <c r="H60" s="41">
        <f>H7+H23+H28+H31+H34+H47+H50+H52+H53+H54+H55+H56+H59</f>
        <v>0</v>
      </c>
      <c r="I60" s="40">
        <f>I7+I23+I28+I31+I34+I47+I48+I50+I52+I53+I54+I55+I56+I59</f>
        <v>2303069</v>
      </c>
      <c r="J60" s="40">
        <f>J7+J23+J28+J31+J34+J47+J48+J50+J52+J53+J54+J55+J56+J59</f>
        <v>1541952.34</v>
      </c>
      <c r="K60" s="40">
        <f>K7+K23+K28+K31+K34+K47+K48+K50+K52+K53+K54+K55+K56+K59</f>
        <v>2321069</v>
      </c>
      <c r="L60" s="27"/>
    </row>
    <row r="61" spans="1:11" ht="20.25" customHeight="1" thickBot="1">
      <c r="A61" s="6"/>
      <c r="B61" s="7"/>
      <c r="C61" s="26"/>
      <c r="D61" s="26"/>
      <c r="E61" s="210"/>
      <c r="F61" s="26"/>
      <c r="G61" s="26"/>
      <c r="H61" s="26"/>
      <c r="I61" s="36"/>
      <c r="J61" s="36"/>
      <c r="K61" s="115"/>
    </row>
    <row r="62" spans="1:11" ht="18.75" customHeight="1" thickBot="1">
      <c r="A62" s="12" t="s">
        <v>130</v>
      </c>
      <c r="B62" s="123" t="s">
        <v>125</v>
      </c>
      <c r="C62" s="57">
        <f>SUM(C63:C64)</f>
        <v>117000</v>
      </c>
      <c r="D62" s="174">
        <f>SUM(D63:D64)</f>
        <v>59096</v>
      </c>
      <c r="E62" s="203">
        <f>SUM(E63:E64)</f>
        <v>107000</v>
      </c>
      <c r="F62" s="57"/>
      <c r="G62" s="174"/>
      <c r="H62" s="203"/>
      <c r="I62" s="57">
        <f>C62</f>
        <v>117000</v>
      </c>
      <c r="J62" s="174">
        <f>D62</f>
        <v>59096</v>
      </c>
      <c r="K62" s="203">
        <f>E62</f>
        <v>107000</v>
      </c>
    </row>
    <row r="63" spans="1:11" ht="18.75" customHeight="1">
      <c r="A63" s="15" t="s">
        <v>85</v>
      </c>
      <c r="B63" s="24" t="s">
        <v>92</v>
      </c>
      <c r="C63" s="137">
        <v>117000</v>
      </c>
      <c r="D63" s="116">
        <v>53216</v>
      </c>
      <c r="E63" s="204">
        <v>107000</v>
      </c>
      <c r="F63" s="120"/>
      <c r="G63" s="77"/>
      <c r="H63" s="92">
        <v>0</v>
      </c>
      <c r="I63" s="112">
        <f>C63+F63</f>
        <v>117000</v>
      </c>
      <c r="J63" s="101">
        <f>D63+G63</f>
        <v>53216</v>
      </c>
      <c r="K63" s="105">
        <f>E63+H63</f>
        <v>107000</v>
      </c>
    </row>
    <row r="64" spans="1:11" ht="18.75" customHeight="1" thickBot="1">
      <c r="A64" s="143" t="s">
        <v>98</v>
      </c>
      <c r="B64" s="144" t="s">
        <v>91</v>
      </c>
      <c r="C64" s="145">
        <v>0</v>
      </c>
      <c r="D64" s="175">
        <f>2640+3240</f>
        <v>5880</v>
      </c>
      <c r="E64" s="211">
        <v>0</v>
      </c>
      <c r="F64" s="95"/>
      <c r="G64" s="75"/>
      <c r="H64" s="88">
        <v>0</v>
      </c>
      <c r="I64" s="232">
        <v>0</v>
      </c>
      <c r="J64" s="233">
        <f aca="true" t="shared" si="9" ref="J64:J71">D64+G64</f>
        <v>5880</v>
      </c>
      <c r="K64" s="232">
        <f aca="true" t="shared" si="10" ref="K64:K71">E64+H64</f>
        <v>0</v>
      </c>
    </row>
    <row r="65" spans="1:11" ht="18.75" customHeight="1">
      <c r="A65" s="20" t="s">
        <v>96</v>
      </c>
      <c r="B65" s="141" t="s">
        <v>121</v>
      </c>
      <c r="C65" s="134">
        <v>0</v>
      </c>
      <c r="D65" s="118">
        <v>0</v>
      </c>
      <c r="E65" s="200">
        <v>0</v>
      </c>
      <c r="F65" s="95"/>
      <c r="G65" s="75"/>
      <c r="H65" s="88">
        <v>0</v>
      </c>
      <c r="I65" s="110">
        <v>0</v>
      </c>
      <c r="J65" s="142">
        <f t="shared" si="9"/>
        <v>0</v>
      </c>
      <c r="K65" s="64">
        <f t="shared" si="10"/>
        <v>0</v>
      </c>
    </row>
    <row r="66" spans="1:11" ht="18.75" customHeight="1">
      <c r="A66" s="21" t="s">
        <v>93</v>
      </c>
      <c r="B66" s="18" t="s">
        <v>120</v>
      </c>
      <c r="C66" s="134">
        <v>0</v>
      </c>
      <c r="D66" s="117">
        <v>0</v>
      </c>
      <c r="E66" s="200">
        <v>0</v>
      </c>
      <c r="F66" s="95"/>
      <c r="G66" s="75"/>
      <c r="H66" s="88">
        <v>0</v>
      </c>
      <c r="I66" s="109">
        <f>C66+F66</f>
        <v>0</v>
      </c>
      <c r="J66" s="102">
        <f t="shared" si="9"/>
        <v>0</v>
      </c>
      <c r="K66" s="65">
        <f t="shared" si="10"/>
        <v>0</v>
      </c>
    </row>
    <row r="67" spans="1:11" ht="18.75" customHeight="1">
      <c r="A67" s="17" t="s">
        <v>158</v>
      </c>
      <c r="B67" s="31" t="s">
        <v>122</v>
      </c>
      <c r="C67" s="140">
        <v>2000</v>
      </c>
      <c r="D67" s="117">
        <v>0</v>
      </c>
      <c r="E67" s="206">
        <v>0</v>
      </c>
      <c r="F67" s="96"/>
      <c r="G67" s="84"/>
      <c r="H67" s="94">
        <v>0</v>
      </c>
      <c r="I67" s="108">
        <f>C67+F67</f>
        <v>2000</v>
      </c>
      <c r="J67" s="102">
        <f t="shared" si="9"/>
        <v>0</v>
      </c>
      <c r="K67" s="65">
        <f t="shared" si="10"/>
        <v>0</v>
      </c>
    </row>
    <row r="68" spans="1:11" ht="18.75" customHeight="1" thickBot="1">
      <c r="A68" s="5" t="s">
        <v>21</v>
      </c>
      <c r="B68" s="19" t="s">
        <v>123</v>
      </c>
      <c r="C68" s="136">
        <v>0</v>
      </c>
      <c r="D68" s="176">
        <v>429.05</v>
      </c>
      <c r="E68" s="202">
        <v>0</v>
      </c>
      <c r="F68" s="119"/>
      <c r="G68" s="79"/>
      <c r="H68" s="91">
        <v>0</v>
      </c>
      <c r="I68" s="110">
        <f>C68+F68</f>
        <v>0</v>
      </c>
      <c r="J68" s="102">
        <f t="shared" si="9"/>
        <v>429.05</v>
      </c>
      <c r="K68" s="65">
        <f t="shared" si="10"/>
        <v>0</v>
      </c>
    </row>
    <row r="69" spans="1:11" ht="18.75" customHeight="1" thickBot="1">
      <c r="A69" s="25" t="s">
        <v>153</v>
      </c>
      <c r="B69" s="32"/>
      <c r="C69" s="219">
        <v>1984069</v>
      </c>
      <c r="D69" s="219">
        <v>1312908</v>
      </c>
      <c r="E69" s="226">
        <v>2162657</v>
      </c>
      <c r="F69" s="122"/>
      <c r="G69" s="85"/>
      <c r="H69" s="97">
        <v>0</v>
      </c>
      <c r="I69" s="229">
        <f>C69+F69</f>
        <v>1984069</v>
      </c>
      <c r="J69" s="230">
        <f t="shared" si="9"/>
        <v>1312908</v>
      </c>
      <c r="K69" s="231">
        <f t="shared" si="10"/>
        <v>2162657</v>
      </c>
    </row>
    <row r="70" spans="1:11" ht="18.75" customHeight="1" thickBot="1">
      <c r="A70" s="25" t="s">
        <v>86</v>
      </c>
      <c r="B70" s="32" t="s">
        <v>20</v>
      </c>
      <c r="C70" s="103">
        <v>200000</v>
      </c>
      <c r="D70" s="103">
        <v>200000</v>
      </c>
      <c r="E70" s="212">
        <v>230000</v>
      </c>
      <c r="F70" s="98"/>
      <c r="G70" s="42"/>
      <c r="H70" s="98"/>
      <c r="I70" s="98">
        <f>C70+F70</f>
        <v>200000</v>
      </c>
      <c r="J70" s="103">
        <f t="shared" si="9"/>
        <v>200000</v>
      </c>
      <c r="K70" s="114">
        <f t="shared" si="10"/>
        <v>230000</v>
      </c>
    </row>
    <row r="71" spans="1:11" ht="18.75" customHeight="1" thickBot="1">
      <c r="A71" s="38" t="s">
        <v>22</v>
      </c>
      <c r="B71" s="39"/>
      <c r="C71" s="55">
        <f>C62+C65+C66+C67+C68+C69+C70</f>
        <v>2303069</v>
      </c>
      <c r="D71" s="67">
        <f>D62+D65+D66+D67+D68+D69+D70</f>
        <v>1572433.05</v>
      </c>
      <c r="E71" s="209">
        <f>E62+E65+E66+E67+E68+E69+E70</f>
        <v>2499657</v>
      </c>
      <c r="F71" s="41">
        <f>SUM(F63:F70)</f>
        <v>0</v>
      </c>
      <c r="G71" s="41">
        <f>SUM(G63:G70)</f>
        <v>0</v>
      </c>
      <c r="H71" s="41">
        <f>SUM(H63:H70)</f>
        <v>0</v>
      </c>
      <c r="I71" s="55">
        <f>SUM(I63:I70)</f>
        <v>2303069</v>
      </c>
      <c r="J71" s="67">
        <f t="shared" si="9"/>
        <v>1572433.05</v>
      </c>
      <c r="K71" s="67">
        <f t="shared" si="10"/>
        <v>2499657</v>
      </c>
    </row>
    <row r="72" spans="3:11" ht="12.75">
      <c r="C72" s="33">
        <f aca="true" t="shared" si="11" ref="C72:K72">C71-C60</f>
        <v>0</v>
      </c>
      <c r="D72" s="33">
        <f t="shared" si="11"/>
        <v>27840.709999999963</v>
      </c>
      <c r="E72" s="213">
        <f t="shared" si="11"/>
        <v>0</v>
      </c>
      <c r="F72" s="33">
        <f t="shared" si="11"/>
        <v>0</v>
      </c>
      <c r="G72" s="33">
        <f t="shared" si="11"/>
        <v>0</v>
      </c>
      <c r="H72" s="33">
        <f t="shared" si="11"/>
        <v>0</v>
      </c>
      <c r="I72" s="33">
        <f t="shared" si="11"/>
        <v>0</v>
      </c>
      <c r="J72" s="33">
        <f t="shared" si="11"/>
        <v>30480.709999999963</v>
      </c>
      <c r="K72" s="33">
        <f t="shared" si="11"/>
        <v>178588</v>
      </c>
    </row>
    <row r="73" ht="12.75">
      <c r="A73" s="35" t="s">
        <v>163</v>
      </c>
    </row>
    <row r="74" spans="1:2" ht="12.75">
      <c r="A74" s="9" t="s">
        <v>94</v>
      </c>
      <c r="B74" s="33">
        <v>68000</v>
      </c>
    </row>
    <row r="75" spans="1:2" ht="12.75">
      <c r="A75" t="s">
        <v>43</v>
      </c>
      <c r="B75" s="33">
        <v>2923.7</v>
      </c>
    </row>
    <row r="76" spans="1:2" ht="12.75">
      <c r="A76" t="s">
        <v>42</v>
      </c>
      <c r="B76" s="33">
        <v>50000</v>
      </c>
    </row>
    <row r="77" spans="1:2" ht="12.75">
      <c r="A77" t="s">
        <v>159</v>
      </c>
      <c r="B77" s="33">
        <v>33042.2</v>
      </c>
    </row>
    <row r="78" spans="1:2" ht="12.75">
      <c r="A78" t="s">
        <v>95</v>
      </c>
      <c r="B78" s="33">
        <v>0</v>
      </c>
    </row>
    <row r="79" spans="1:2" ht="12.75">
      <c r="A79" t="s">
        <v>164</v>
      </c>
      <c r="B79" s="33">
        <v>22286</v>
      </c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</sheetData>
  <sheetProtection/>
  <mergeCells count="7">
    <mergeCell ref="K4:K5"/>
    <mergeCell ref="A4:A6"/>
    <mergeCell ref="B4:B6"/>
    <mergeCell ref="C4:E5"/>
    <mergeCell ref="F4:H5"/>
    <mergeCell ref="I4:I5"/>
    <mergeCell ref="J4:J5"/>
  </mergeCells>
  <printOptions/>
  <pageMargins left="0" right="0" top="0.1968503937007874" bottom="0" header="0.31496062992125984" footer="0.31496062992125984"/>
  <pageSetup fitToHeight="1" fitToWidth="1" horizontalDpi="600" verticalDpi="600" orientation="portrait" paperSize="9" scale="5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9.140625" defaultRowHeight="12.75"/>
  <cols>
    <col min="1" max="1" width="76.00390625" style="0" customWidth="1"/>
    <col min="2" max="2" width="12.00390625" style="1" bestFit="1" customWidth="1"/>
    <col min="3" max="4" width="17.140625" style="1" customWidth="1"/>
    <col min="5" max="5" width="18.7109375" style="1" customWidth="1"/>
    <col min="6" max="6" width="17.421875" style="28" hidden="1" customWidth="1"/>
    <col min="7" max="7" width="16.140625" style="28" hidden="1" customWidth="1"/>
    <col min="8" max="8" width="18.28125" style="28" hidden="1" customWidth="1"/>
    <col min="9" max="10" width="20.140625" style="0" hidden="1" customWidth="1"/>
    <col min="11" max="11" width="24.57421875" style="2" hidden="1" customWidth="1"/>
    <col min="12" max="12" width="8.7109375" style="2" bestFit="1" customWidth="1"/>
    <col min="13" max="13" width="15.421875" style="2" bestFit="1" customWidth="1"/>
    <col min="14" max="14" width="10.140625" style="0" bestFit="1" customWidth="1"/>
    <col min="15" max="15" width="11.7109375" style="0" bestFit="1" customWidth="1"/>
  </cols>
  <sheetData>
    <row r="1" ht="12.75">
      <c r="A1" s="9" t="s">
        <v>103</v>
      </c>
    </row>
    <row r="2" spans="1:8" s="10" customFormat="1" ht="20.25">
      <c r="A2" s="10" t="str">
        <f>'Rozpočet 2021 - podrobný'!A2</f>
        <v>Rozpočet 2021 - návrh</v>
      </c>
      <c r="B2" s="11"/>
      <c r="C2" s="11"/>
      <c r="D2" s="11"/>
      <c r="E2" s="11"/>
      <c r="F2" s="29"/>
      <c r="G2" s="29"/>
      <c r="H2" s="29"/>
    </row>
    <row r="3" spans="1:10" ht="6" customHeight="1" thickBot="1">
      <c r="A3" s="3"/>
      <c r="B3" s="4"/>
      <c r="C3" s="4"/>
      <c r="D3" s="4"/>
      <c r="E3" s="4"/>
      <c r="F3" s="30"/>
      <c r="G3" s="30"/>
      <c r="H3" s="30"/>
      <c r="I3" s="8"/>
      <c r="J3" s="8"/>
    </row>
    <row r="4" spans="1:11" ht="12.75">
      <c r="A4" s="236" t="s">
        <v>0</v>
      </c>
      <c r="B4" s="247" t="s">
        <v>1</v>
      </c>
      <c r="C4" s="239" t="s">
        <v>35</v>
      </c>
      <c r="D4" s="239"/>
      <c r="E4" s="240"/>
      <c r="F4" s="243" t="s">
        <v>36</v>
      </c>
      <c r="G4" s="243"/>
      <c r="H4" s="244"/>
      <c r="I4" s="234" t="s">
        <v>32</v>
      </c>
      <c r="J4" s="234" t="s">
        <v>32</v>
      </c>
      <c r="K4" s="234" t="s">
        <v>32</v>
      </c>
    </row>
    <row r="5" spans="1:11" ht="13.5" thickBot="1">
      <c r="A5" s="237"/>
      <c r="B5" s="248"/>
      <c r="C5" s="241"/>
      <c r="D5" s="241"/>
      <c r="E5" s="242"/>
      <c r="F5" s="245"/>
      <c r="G5" s="245"/>
      <c r="H5" s="246"/>
      <c r="I5" s="235"/>
      <c r="J5" s="235"/>
      <c r="K5" s="235"/>
    </row>
    <row r="6" spans="1:11" ht="24.75" customHeight="1" thickBot="1">
      <c r="A6" s="238"/>
      <c r="B6" s="249"/>
      <c r="C6" s="155" t="str">
        <f>'Rozpočet 2021 - podrobný'!I6</f>
        <v>Rozpočet 2020</v>
      </c>
      <c r="D6" s="163" t="str">
        <f>'Rozpočet 2021 - podrobný'!J6</f>
        <v>Čerpání k 31.10.</v>
      </c>
      <c r="E6" s="160" t="str">
        <f>'Rozpočet 2021 - podrobný'!K6</f>
        <v>Rozpočet 2021</v>
      </c>
      <c r="F6" s="86" t="s">
        <v>97</v>
      </c>
      <c r="G6" s="87" t="s">
        <v>101</v>
      </c>
      <c r="H6" s="86" t="s">
        <v>99</v>
      </c>
      <c r="I6" s="104" t="s">
        <v>97</v>
      </c>
      <c r="J6" s="100" t="s">
        <v>100</v>
      </c>
      <c r="K6" s="104" t="s">
        <v>99</v>
      </c>
    </row>
    <row r="7" spans="1:11" ht="18.75" customHeight="1" thickBot="1">
      <c r="A7" s="153" t="s">
        <v>24</v>
      </c>
      <c r="B7" s="156" t="s">
        <v>25</v>
      </c>
      <c r="C7" s="158">
        <f>'Rozpočet 2021 - podrobný'!C7</f>
        <v>30000</v>
      </c>
      <c r="D7" s="164">
        <f>'Rozpočet 2021 - podrobný'!D7</f>
        <v>32354.57</v>
      </c>
      <c r="E7" s="161">
        <f>'Rozpočet 2021 - podrobný'!E7</f>
        <v>41000</v>
      </c>
      <c r="F7" s="149" t="e">
        <f>SUM(#REF!)</f>
        <v>#REF!</v>
      </c>
      <c r="G7" s="81" t="e">
        <f>SUM(#REF!)</f>
        <v>#REF!</v>
      </c>
      <c r="H7" s="111" t="e">
        <f>SUM(#REF!)</f>
        <v>#REF!</v>
      </c>
      <c r="I7" s="57" t="e">
        <f>C7+F7</f>
        <v>#REF!</v>
      </c>
      <c r="J7" s="71" t="e">
        <f>D7+G7</f>
        <v>#REF!</v>
      </c>
      <c r="K7" s="57" t="e">
        <f>E7+H7</f>
        <v>#REF!</v>
      </c>
    </row>
    <row r="8" spans="1:11" ht="18.75" customHeight="1" thickBot="1">
      <c r="A8" s="154" t="s">
        <v>26</v>
      </c>
      <c r="B8" s="157" t="s">
        <v>27</v>
      </c>
      <c r="C8" s="158">
        <f>'Rozpočet 2021 - podrobný'!C23</f>
        <v>42000</v>
      </c>
      <c r="D8" s="165">
        <f>'Rozpočet 2021 - podrobný'!D23</f>
        <v>3910</v>
      </c>
      <c r="E8" s="161">
        <f>'Rozpočet 2021 - podrobný'!E23</f>
        <v>42000</v>
      </c>
      <c r="F8" s="150">
        <f>'Rozpočet 2021 - podrobný'!F23</f>
        <v>0</v>
      </c>
      <c r="G8" s="89">
        <f>'Rozpočet 2021 - podrobný'!G23</f>
        <v>0</v>
      </c>
      <c r="H8" s="89">
        <f>'Rozpočet 2021 - podrobný'!H23</f>
        <v>0</v>
      </c>
      <c r="I8" s="89">
        <f>'Rozpočet 2021 - podrobný'!I23</f>
        <v>42000</v>
      </c>
      <c r="J8" s="89">
        <f>'Rozpočet 2021 - podrobný'!J23</f>
        <v>3910</v>
      </c>
      <c r="K8" s="89">
        <f>'Rozpočet 2021 - podrobný'!K23</f>
        <v>42000</v>
      </c>
    </row>
    <row r="9" spans="1:11" ht="18.75" customHeight="1" thickBot="1">
      <c r="A9" s="154" t="s">
        <v>17</v>
      </c>
      <c r="B9" s="157" t="s">
        <v>28</v>
      </c>
      <c r="C9" s="159">
        <f>'Rozpočet 2021 - podrobný'!C28</f>
        <v>15000</v>
      </c>
      <c r="D9" s="166">
        <f>'Rozpočet 2021 - podrobný'!D28</f>
        <v>13064</v>
      </c>
      <c r="E9" s="162">
        <f>'Rozpočet 2021 - podrobný'!E28</f>
        <v>15000</v>
      </c>
      <c r="F9" s="151" t="e">
        <f>#REF!</f>
        <v>#REF!</v>
      </c>
      <c r="G9" s="81" t="e">
        <f>SUM(#REF!)</f>
        <v>#REF!</v>
      </c>
      <c r="H9" s="54" t="e">
        <f>#REF!</f>
        <v>#REF!</v>
      </c>
      <c r="I9" s="57" t="e">
        <f aca="true" t="shared" si="0" ref="I9:I19">C9+F9</f>
        <v>#REF!</v>
      </c>
      <c r="J9" s="71" t="e">
        <f>D9+G9</f>
        <v>#REF!</v>
      </c>
      <c r="K9" s="57" t="e">
        <f>E9+H9</f>
        <v>#REF!</v>
      </c>
    </row>
    <row r="10" spans="1:11" ht="18.75" customHeight="1" thickBot="1">
      <c r="A10" s="154" t="s">
        <v>18</v>
      </c>
      <c r="B10" s="157" t="s">
        <v>29</v>
      </c>
      <c r="C10" s="159">
        <f>'Rozpočet 2021 - podrobný'!C31</f>
        <v>3000</v>
      </c>
      <c r="D10" s="166">
        <f>'Rozpočet 2021 - podrobný'!D31</f>
        <v>3276</v>
      </c>
      <c r="E10" s="162">
        <f>'Rozpočet 2021 - podrobný'!E31</f>
        <v>3000</v>
      </c>
      <c r="F10" s="151" t="e">
        <f>#REF!+#REF!</f>
        <v>#REF!</v>
      </c>
      <c r="G10" s="81" t="e">
        <f>SUM(#REF!+#REF!)</f>
        <v>#REF!</v>
      </c>
      <c r="H10" s="54" t="e">
        <f>#REF!+#REF!</f>
        <v>#REF!</v>
      </c>
      <c r="I10" s="57" t="e">
        <f t="shared" si="0"/>
        <v>#REF!</v>
      </c>
      <c r="J10" s="71" t="e">
        <f aca="true" t="shared" si="1" ref="J10:J19">D10+G10</f>
        <v>#REF!</v>
      </c>
      <c r="K10" s="57" t="e">
        <f>E10+H10</f>
        <v>#REF!</v>
      </c>
    </row>
    <row r="11" spans="1:11" ht="18.75" customHeight="1" thickBot="1">
      <c r="A11" s="154" t="s">
        <v>30</v>
      </c>
      <c r="B11" s="157" t="s">
        <v>31</v>
      </c>
      <c r="C11" s="159">
        <f>'Rozpočet 2021 - podrobný'!C34</f>
        <v>111000</v>
      </c>
      <c r="D11" s="166">
        <f>'Rozpočet 2021 - podrobný'!D34</f>
        <v>84584.77</v>
      </c>
      <c r="E11" s="162">
        <f>'Rozpočet 2021 - podrobný'!E34</f>
        <v>129000</v>
      </c>
      <c r="F11" s="151" t="e">
        <f>SUM(#REF!)</f>
        <v>#REF!</v>
      </c>
      <c r="G11" s="81" t="e">
        <f>SUM(#REF!)</f>
        <v>#REF!</v>
      </c>
      <c r="H11" s="54" t="e">
        <f>SUM(#REF!)</f>
        <v>#REF!</v>
      </c>
      <c r="I11" s="57" t="e">
        <f t="shared" si="0"/>
        <v>#REF!</v>
      </c>
      <c r="J11" s="73" t="e">
        <f t="shared" si="1"/>
        <v>#REF!</v>
      </c>
      <c r="K11" s="57" t="e">
        <f>E11+H11</f>
        <v>#REF!</v>
      </c>
    </row>
    <row r="12" spans="1:11" ht="18.75" customHeight="1" thickBot="1">
      <c r="A12" s="154" t="s">
        <v>127</v>
      </c>
      <c r="B12" s="157" t="s">
        <v>126</v>
      </c>
      <c r="C12" s="159">
        <f>'Rozpočet 2021 - podrobný'!C47+'Rozpočet 2021 - podrobný'!C48+'Rozpočet 2021 - podrobný'!C49</f>
        <v>95000</v>
      </c>
      <c r="D12" s="166">
        <f>'Rozpočet 2021 - podrobný'!D47+'Rozpočet 2021 - podrobný'!D48+'Rozpočet 2021 - podrobný'!D49</f>
        <v>73190</v>
      </c>
      <c r="E12" s="162">
        <f>'Rozpočet 2021 - podrobný'!E47+'Rozpočet 2021 - podrobný'!E48+'Rozpočet 2021 - podrobný'!E49</f>
        <v>95000</v>
      </c>
      <c r="F12" s="151"/>
      <c r="G12" s="81"/>
      <c r="H12" s="54">
        <v>0</v>
      </c>
      <c r="I12" s="57">
        <f t="shared" si="0"/>
        <v>95000</v>
      </c>
      <c r="J12" s="73">
        <f t="shared" si="1"/>
        <v>73190</v>
      </c>
      <c r="K12" s="57">
        <f>E12+H12</f>
        <v>95000</v>
      </c>
    </row>
    <row r="13" spans="1:11" ht="18.75" customHeight="1" thickBot="1">
      <c r="A13" s="154" t="s">
        <v>128</v>
      </c>
      <c r="B13" s="157" t="s">
        <v>116</v>
      </c>
      <c r="C13" s="159">
        <f>'Rozpočet 2021 - podrobný'!C50</f>
        <v>0</v>
      </c>
      <c r="D13" s="166">
        <f>'Rozpočet 2021 - podrobný'!D50</f>
        <v>0</v>
      </c>
      <c r="E13" s="162">
        <f>'Rozpočet 2021 - podrobný'!E50</f>
        <v>0</v>
      </c>
      <c r="F13" s="151"/>
      <c r="G13" s="81"/>
      <c r="H13" s="54">
        <v>0</v>
      </c>
      <c r="I13" s="57">
        <f t="shared" si="0"/>
        <v>0</v>
      </c>
      <c r="J13" s="73">
        <f t="shared" si="1"/>
        <v>0</v>
      </c>
      <c r="K13" s="63">
        <f aca="true" t="shared" si="2" ref="K13:K19">E13+H13</f>
        <v>0</v>
      </c>
    </row>
    <row r="14" spans="1:11" ht="18.75" customHeight="1" thickBot="1">
      <c r="A14" s="154" t="s">
        <v>39</v>
      </c>
      <c r="B14" s="157" t="s">
        <v>119</v>
      </c>
      <c r="C14" s="159">
        <f>'Rozpočet 2021 - podrobný'!C51</f>
        <v>0</v>
      </c>
      <c r="D14" s="166">
        <f>'Rozpočet 2021 - podrobný'!D51</f>
        <v>0</v>
      </c>
      <c r="E14" s="162">
        <f>'Rozpočet 2021 - podrobný'!E51</f>
        <v>0</v>
      </c>
      <c r="F14" s="151"/>
      <c r="G14" s="81"/>
      <c r="H14" s="54">
        <v>0</v>
      </c>
      <c r="I14" s="57">
        <f t="shared" si="0"/>
        <v>0</v>
      </c>
      <c r="J14" s="73">
        <f t="shared" si="1"/>
        <v>0</v>
      </c>
      <c r="K14" s="57">
        <f t="shared" si="2"/>
        <v>0</v>
      </c>
    </row>
    <row r="15" spans="1:11" ht="18.75" customHeight="1" thickBot="1">
      <c r="A15" s="154" t="s">
        <v>46</v>
      </c>
      <c r="B15" s="157" t="s">
        <v>118</v>
      </c>
      <c r="C15" s="159">
        <f>'Rozpočet 2021 - podrobný'!C52</f>
        <v>0</v>
      </c>
      <c r="D15" s="166">
        <f>'Rozpočet 2021 - podrobný'!D52</f>
        <v>0</v>
      </c>
      <c r="E15" s="162">
        <f>'Rozpočet 2021 - podrobný'!E52</f>
        <v>0</v>
      </c>
      <c r="F15" s="151"/>
      <c r="G15" s="81"/>
      <c r="H15" s="54">
        <v>0</v>
      </c>
      <c r="I15" s="57">
        <f t="shared" si="0"/>
        <v>0</v>
      </c>
      <c r="J15" s="73">
        <f t="shared" si="1"/>
        <v>0</v>
      </c>
      <c r="K15" s="63">
        <f t="shared" si="2"/>
        <v>0</v>
      </c>
    </row>
    <row r="16" spans="1:11" ht="18.75" customHeight="1" thickBot="1">
      <c r="A16" s="154" t="s">
        <v>41</v>
      </c>
      <c r="B16" s="157" t="s">
        <v>115</v>
      </c>
      <c r="C16" s="159">
        <f>'Rozpočet 2021 - podrobný'!C53</f>
        <v>4000</v>
      </c>
      <c r="D16" s="166">
        <f>'Rozpočet 2021 - podrobný'!D53</f>
        <v>3460</v>
      </c>
      <c r="E16" s="162">
        <f>'Rozpočet 2021 - podrobný'!E53</f>
        <v>5000</v>
      </c>
      <c r="F16" s="151"/>
      <c r="G16" s="81"/>
      <c r="H16" s="54">
        <v>0</v>
      </c>
      <c r="I16" s="57">
        <f t="shared" si="0"/>
        <v>4000</v>
      </c>
      <c r="J16" s="73">
        <f t="shared" si="1"/>
        <v>3460</v>
      </c>
      <c r="K16" s="57">
        <f t="shared" si="2"/>
        <v>5000</v>
      </c>
    </row>
    <row r="17" spans="1:11" ht="18.75" customHeight="1" thickBot="1">
      <c r="A17" s="154" t="s">
        <v>19</v>
      </c>
      <c r="B17" s="157" t="s">
        <v>129</v>
      </c>
      <c r="C17" s="159">
        <f>'Rozpočet 2021 - podrobný'!C54</f>
        <v>0</v>
      </c>
      <c r="D17" s="166">
        <f>'Rozpočet 2021 - podrobný'!D54</f>
        <v>0</v>
      </c>
      <c r="E17" s="162">
        <f>'Rozpočet 2021 - podrobný'!E54</f>
        <v>0</v>
      </c>
      <c r="F17" s="151"/>
      <c r="G17" s="81"/>
      <c r="H17" s="54"/>
      <c r="I17" s="57">
        <f t="shared" si="0"/>
        <v>0</v>
      </c>
      <c r="J17" s="73">
        <f t="shared" si="1"/>
        <v>0</v>
      </c>
      <c r="K17" s="63">
        <f t="shared" si="2"/>
        <v>0</v>
      </c>
    </row>
    <row r="18" spans="1:11" ht="18.75" customHeight="1" thickBot="1">
      <c r="A18" s="154" t="s">
        <v>84</v>
      </c>
      <c r="B18" s="157" t="s">
        <v>117</v>
      </c>
      <c r="C18" s="159">
        <f>'Rozpočet 2021 - podrobný'!C55</f>
        <v>0</v>
      </c>
      <c r="D18" s="166">
        <f>'Rozpočet 2021 - podrobný'!D55</f>
        <v>0</v>
      </c>
      <c r="E18" s="162">
        <f>'Rozpočet 2021 - podrobný'!E55</f>
        <v>0</v>
      </c>
      <c r="F18" s="151"/>
      <c r="G18" s="81"/>
      <c r="H18" s="54">
        <v>0</v>
      </c>
      <c r="I18" s="57">
        <f t="shared" si="0"/>
        <v>0</v>
      </c>
      <c r="J18" s="73">
        <f t="shared" si="1"/>
        <v>0</v>
      </c>
      <c r="K18" s="57">
        <f t="shared" si="2"/>
        <v>0</v>
      </c>
    </row>
    <row r="19" spans="1:11" ht="18.75" customHeight="1" thickBot="1">
      <c r="A19" s="194" t="s">
        <v>45</v>
      </c>
      <c r="B19" s="169" t="s">
        <v>90</v>
      </c>
      <c r="C19" s="170">
        <f>'Rozpočet 2021 - podrobný'!C56</f>
        <v>19000</v>
      </c>
      <c r="D19" s="171">
        <f>'Rozpočet 2021 - podrobný'!D56</f>
        <v>17845</v>
      </c>
      <c r="E19" s="172">
        <f>'Rozpočet 2021 - podrobný'!E56</f>
        <v>7000</v>
      </c>
      <c r="F19" s="151" t="e">
        <f>SUM(#REF!)</f>
        <v>#REF!</v>
      </c>
      <c r="G19" s="81" t="e">
        <f>SUM(#REF!)</f>
        <v>#REF!</v>
      </c>
      <c r="H19" s="54"/>
      <c r="I19" s="57" t="e">
        <f t="shared" si="0"/>
        <v>#REF!</v>
      </c>
      <c r="J19" s="73" t="e">
        <f t="shared" si="1"/>
        <v>#REF!</v>
      </c>
      <c r="K19" s="57">
        <f t="shared" si="2"/>
        <v>7000</v>
      </c>
    </row>
    <row r="20" spans="1:11" ht="18.75" customHeight="1" thickBot="1">
      <c r="A20" s="224" t="s">
        <v>154</v>
      </c>
      <c r="B20" s="222"/>
      <c r="C20" s="223">
        <f>'Rozpočet 2021 - podrobný'!C59</f>
        <v>1984069</v>
      </c>
      <c r="D20" s="103">
        <f>'Rozpočet 2021 - podrobný'!D59</f>
        <v>1312908</v>
      </c>
      <c r="E20" s="167">
        <f>'Rozpočet 2021 - podrobný'!E59</f>
        <v>2162657</v>
      </c>
      <c r="F20" s="152"/>
      <c r="G20" s="37"/>
      <c r="H20" s="50"/>
      <c r="I20" s="66"/>
      <c r="J20" s="56"/>
      <c r="K20" s="66">
        <f>C20+F20</f>
        <v>1984069</v>
      </c>
    </row>
    <row r="21" spans="1:12" ht="18.75" customHeight="1" thickBot="1">
      <c r="A21" s="38" t="s">
        <v>23</v>
      </c>
      <c r="B21" s="39"/>
      <c r="C21" s="173">
        <f>SUM(C7:C20)</f>
        <v>2303069</v>
      </c>
      <c r="D21" s="67">
        <f>SUM(D7:D20)</f>
        <v>1544592.34</v>
      </c>
      <c r="E21" s="99">
        <f>SUM(E7:E20)</f>
        <v>2499657</v>
      </c>
      <c r="F21" s="99" t="e">
        <f aca="true" t="shared" si="3" ref="F21:K21">F7+F8+F9+F10+F11+F12+F13+F15+F16+F17+F18+F19+F20</f>
        <v>#REF!</v>
      </c>
      <c r="G21" s="41" t="e">
        <f t="shared" si="3"/>
        <v>#REF!</v>
      </c>
      <c r="H21" s="41" t="e">
        <f t="shared" si="3"/>
        <v>#REF!</v>
      </c>
      <c r="I21" s="40" t="e">
        <f t="shared" si="3"/>
        <v>#REF!</v>
      </c>
      <c r="J21" s="99" t="e">
        <f t="shared" si="3"/>
        <v>#REF!</v>
      </c>
      <c r="K21" s="67" t="e">
        <f t="shared" si="3"/>
        <v>#REF!</v>
      </c>
      <c r="L21" s="27"/>
    </row>
    <row r="22" spans="1:11" ht="18.75" customHeight="1" thickBot="1">
      <c r="A22" s="6"/>
      <c r="B22" s="7"/>
      <c r="C22" s="26"/>
      <c r="D22" s="26"/>
      <c r="E22" s="26"/>
      <c r="F22" s="26"/>
      <c r="G22" s="26"/>
      <c r="H22" s="26"/>
      <c r="I22" s="36"/>
      <c r="J22" s="36"/>
      <c r="K22" s="115"/>
    </row>
    <row r="23" spans="1:11" ht="18.75" customHeight="1">
      <c r="A23" s="153" t="s">
        <v>130</v>
      </c>
      <c r="B23" s="156" t="s">
        <v>125</v>
      </c>
      <c r="C23" s="178">
        <f>'Rozpočet 2021 - podrobný'!C62</f>
        <v>117000</v>
      </c>
      <c r="D23" s="164">
        <f>'Rozpočet 2021 - podrobný'!D62</f>
        <v>59096</v>
      </c>
      <c r="E23" s="179">
        <f>'Rozpočet 2021 - podrobný'!E62</f>
        <v>107000</v>
      </c>
      <c r="F23" s="146"/>
      <c r="G23" s="77"/>
      <c r="H23" s="92">
        <v>0</v>
      </c>
      <c r="I23" s="112">
        <f>C23+F23</f>
        <v>117000</v>
      </c>
      <c r="J23" s="101">
        <f>D23+G23</f>
        <v>59096</v>
      </c>
      <c r="K23" s="105">
        <f>E23+H23</f>
        <v>107000</v>
      </c>
    </row>
    <row r="24" spans="1:11" ht="18.75" customHeight="1">
      <c r="A24" s="154" t="s">
        <v>96</v>
      </c>
      <c r="B24" s="157" t="s">
        <v>121</v>
      </c>
      <c r="C24" s="159">
        <f>'Rozpočet 2021 - podrobný'!C65</f>
        <v>0</v>
      </c>
      <c r="D24" s="166">
        <f>'Rozpočet 2021 - podrobný'!D65</f>
        <v>0</v>
      </c>
      <c r="E24" s="162">
        <f>'Rozpočet 2021 - podrobný'!E65</f>
        <v>0</v>
      </c>
      <c r="F24" s="147"/>
      <c r="G24" s="75"/>
      <c r="H24" s="88">
        <v>0</v>
      </c>
      <c r="I24" s="108">
        <v>0</v>
      </c>
      <c r="J24" s="102">
        <f aca="true" t="shared" si="4" ref="J24:K30">D24+G24</f>
        <v>0</v>
      </c>
      <c r="K24" s="65">
        <f t="shared" si="4"/>
        <v>0</v>
      </c>
    </row>
    <row r="25" spans="1:11" ht="18.75" customHeight="1">
      <c r="A25" s="154" t="s">
        <v>93</v>
      </c>
      <c r="B25" s="157" t="s">
        <v>120</v>
      </c>
      <c r="C25" s="159">
        <f>'Rozpočet 2021 - podrobný'!C66</f>
        <v>0</v>
      </c>
      <c r="D25" s="166">
        <f>'Rozpočet 2021 - podrobný'!D66</f>
        <v>0</v>
      </c>
      <c r="E25" s="162">
        <f>'Rozpočet 2021 - podrobný'!E66</f>
        <v>0</v>
      </c>
      <c r="F25" s="147"/>
      <c r="G25" s="75"/>
      <c r="H25" s="88">
        <v>0</v>
      </c>
      <c r="I25" s="109">
        <f>C25+F25</f>
        <v>0</v>
      </c>
      <c r="J25" s="102">
        <f t="shared" si="4"/>
        <v>0</v>
      </c>
      <c r="K25" s="65">
        <f t="shared" si="4"/>
        <v>0</v>
      </c>
    </row>
    <row r="26" spans="1:11" ht="18.75" customHeight="1">
      <c r="A26" s="154" t="s">
        <v>158</v>
      </c>
      <c r="B26" s="157" t="s">
        <v>122</v>
      </c>
      <c r="C26" s="159">
        <f>'Rozpočet 2021 - podrobný'!C67</f>
        <v>2000</v>
      </c>
      <c r="D26" s="166">
        <f>'Rozpočet 2021 - podrobný'!D67</f>
        <v>0</v>
      </c>
      <c r="E26" s="162">
        <f>'Rozpočet 2021 - podrobný'!E67</f>
        <v>0</v>
      </c>
      <c r="F26" s="148"/>
      <c r="G26" s="84"/>
      <c r="H26" s="94">
        <v>0</v>
      </c>
      <c r="I26" s="108">
        <f>C26+F26</f>
        <v>2000</v>
      </c>
      <c r="J26" s="102">
        <f t="shared" si="4"/>
        <v>0</v>
      </c>
      <c r="K26" s="65">
        <f t="shared" si="4"/>
        <v>0</v>
      </c>
    </row>
    <row r="27" spans="1:11" ht="18.75" customHeight="1" thickBot="1">
      <c r="A27" s="168" t="s">
        <v>21</v>
      </c>
      <c r="B27" s="169" t="s">
        <v>123</v>
      </c>
      <c r="C27" s="170">
        <f>'Rozpočet 2021 - podrobný'!C68</f>
        <v>0</v>
      </c>
      <c r="D27" s="171">
        <f>'Rozpočet 2021 - podrobný'!D68</f>
        <v>429.05</v>
      </c>
      <c r="E27" s="172">
        <f>'Rozpočet 2021 - podrobný'!E68</f>
        <v>0</v>
      </c>
      <c r="F27" s="115"/>
      <c r="G27" s="79"/>
      <c r="H27" s="91">
        <v>0</v>
      </c>
      <c r="I27" s="110">
        <f>C27+F27</f>
        <v>0</v>
      </c>
      <c r="J27" s="102">
        <f t="shared" si="4"/>
        <v>429.05</v>
      </c>
      <c r="K27" s="65">
        <f t="shared" si="4"/>
        <v>0</v>
      </c>
    </row>
    <row r="28" spans="1:11" ht="18.75" customHeight="1" thickBot="1">
      <c r="A28" s="221" t="s">
        <v>154</v>
      </c>
      <c r="B28" s="222" t="s">
        <v>124</v>
      </c>
      <c r="C28" s="223">
        <f>'Rozpočet 2021 - podrobný'!C69</f>
        <v>1984069</v>
      </c>
      <c r="D28" s="103">
        <f>'Rozpočet 2021 - podrobný'!D69</f>
        <v>1312908</v>
      </c>
      <c r="E28" s="167">
        <f>'Rozpočet 2021 - podrobný'!E69</f>
        <v>2162657</v>
      </c>
      <c r="F28" s="115"/>
      <c r="G28" s="76"/>
      <c r="H28" s="91"/>
      <c r="I28" s="109"/>
      <c r="J28" s="215"/>
      <c r="K28" s="63"/>
    </row>
    <row r="29" spans="1:11" ht="18.75" customHeight="1" thickBot="1">
      <c r="A29" s="25" t="s">
        <v>86</v>
      </c>
      <c r="B29" s="32" t="s">
        <v>124</v>
      </c>
      <c r="C29" s="98">
        <f>'Rozpočet 2021 - podrobný'!C70</f>
        <v>200000</v>
      </c>
      <c r="D29" s="103">
        <f>'Rozpočet 2021 - podrobný'!D70</f>
        <v>200000</v>
      </c>
      <c r="E29" s="167">
        <f>'Rozpočet 2021 - podrobný'!E70</f>
        <v>230000</v>
      </c>
      <c r="F29" s="98"/>
      <c r="G29" s="42"/>
      <c r="H29" s="98"/>
      <c r="I29" s="98">
        <f>C29+F29</f>
        <v>200000</v>
      </c>
      <c r="J29" s="103">
        <f t="shared" si="4"/>
        <v>200000</v>
      </c>
      <c r="K29" s="114">
        <f t="shared" si="4"/>
        <v>230000</v>
      </c>
    </row>
    <row r="30" spans="1:11" ht="18.75" customHeight="1" thickBot="1">
      <c r="A30" s="38" t="s">
        <v>22</v>
      </c>
      <c r="B30" s="39"/>
      <c r="C30" s="55">
        <f aca="true" t="shared" si="5" ref="C30:I30">SUM(C23:C29)</f>
        <v>2303069</v>
      </c>
      <c r="D30" s="67">
        <f t="shared" si="5"/>
        <v>1572433.05</v>
      </c>
      <c r="E30" s="99">
        <f t="shared" si="5"/>
        <v>2499657</v>
      </c>
      <c r="F30" s="41">
        <f t="shared" si="5"/>
        <v>0</v>
      </c>
      <c r="G30" s="41">
        <f t="shared" si="5"/>
        <v>0</v>
      </c>
      <c r="H30" s="41">
        <f t="shared" si="5"/>
        <v>0</v>
      </c>
      <c r="I30" s="55">
        <f t="shared" si="5"/>
        <v>319000</v>
      </c>
      <c r="J30" s="67">
        <f t="shared" si="4"/>
        <v>1572433.05</v>
      </c>
      <c r="K30" s="67">
        <f t="shared" si="4"/>
        <v>2499657</v>
      </c>
    </row>
    <row r="31" spans="3:11" ht="12.75">
      <c r="C31" s="33">
        <f aca="true" t="shared" si="6" ref="C31:K31">C30-C21</f>
        <v>0</v>
      </c>
      <c r="D31" s="33">
        <f t="shared" si="6"/>
        <v>27840.709999999963</v>
      </c>
      <c r="E31" s="33">
        <f t="shared" si="6"/>
        <v>0</v>
      </c>
      <c r="F31" s="33" t="e">
        <f t="shared" si="6"/>
        <v>#REF!</v>
      </c>
      <c r="G31" s="33" t="e">
        <f t="shared" si="6"/>
        <v>#REF!</v>
      </c>
      <c r="H31" s="33" t="e">
        <f t="shared" si="6"/>
        <v>#REF!</v>
      </c>
      <c r="I31" s="33" t="e">
        <f t="shared" si="6"/>
        <v>#REF!</v>
      </c>
      <c r="J31" s="33" t="e">
        <f t="shared" si="6"/>
        <v>#REF!</v>
      </c>
      <c r="K31" s="33" t="e">
        <f t="shared" si="6"/>
        <v>#REF!</v>
      </c>
    </row>
    <row r="32" ht="12.75">
      <c r="A32" s="35" t="str">
        <f>'Rozpočet 2021 - podrobný'!A73</f>
        <v>Stav k 31.10.2020:</v>
      </c>
    </row>
    <row r="33" spans="1:2" ht="12.75">
      <c r="A33" s="9" t="s">
        <v>94</v>
      </c>
      <c r="B33" s="33">
        <f>'Rozpočet 2021 - podrobný'!B74</f>
        <v>68000</v>
      </c>
    </row>
    <row r="34" spans="1:2" ht="12.75">
      <c r="A34" t="s">
        <v>43</v>
      </c>
      <c r="B34" s="33">
        <f>'Rozpočet 2021 - podrobný'!B75</f>
        <v>2923.7</v>
      </c>
    </row>
    <row r="35" spans="1:2" ht="12.75">
      <c r="A35" t="s">
        <v>42</v>
      </c>
      <c r="B35" s="33">
        <f>'Rozpočet 2021 - podrobný'!B76</f>
        <v>50000</v>
      </c>
    </row>
    <row r="36" spans="1:2" ht="12.75">
      <c r="A36" t="s">
        <v>159</v>
      </c>
      <c r="B36" s="33">
        <f>'Rozpočet 2021 - podrobný'!B77</f>
        <v>33042.2</v>
      </c>
    </row>
    <row r="37" spans="1:2" ht="12.75">
      <c r="A37" t="s">
        <v>95</v>
      </c>
      <c r="B37" s="33">
        <f>'Rozpočet 2021 - podrobný'!B78</f>
        <v>0</v>
      </c>
    </row>
    <row r="38" spans="1:2" ht="12.75">
      <c r="A38" t="s">
        <v>164</v>
      </c>
      <c r="B38" s="33">
        <f>'Rozpočet 2021 - podrobný'!B79</f>
        <v>22286</v>
      </c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</sheetData>
  <sheetProtection selectLockedCells="1" selectUnlockedCells="1"/>
  <mergeCells count="7">
    <mergeCell ref="K4:K5"/>
    <mergeCell ref="A4:A6"/>
    <mergeCell ref="B4:B6"/>
    <mergeCell ref="C4:E5"/>
    <mergeCell ref="F4:H5"/>
    <mergeCell ref="I4:I5"/>
    <mergeCell ref="J4:J5"/>
  </mergeCells>
  <printOptions/>
  <pageMargins left="0" right="0" top="0.1968503937007874" bottom="0" header="0.31496062992125984" footer="0.31496062992125984"/>
  <pageSetup fitToHeight="1" fitToWidth="1" horizontalDpi="600" verticalDpi="600" orientation="landscape" paperSize="9" scale="9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6" sqref="C26"/>
    </sheetView>
  </sheetViews>
  <sheetFormatPr defaultColWidth="9.140625" defaultRowHeight="12.75"/>
  <cols>
    <col min="1" max="1" width="76.00390625" style="0" customWidth="1"/>
    <col min="2" max="2" width="12.00390625" style="1" bestFit="1" customWidth="1"/>
    <col min="3" max="4" width="17.140625" style="1" customWidth="1"/>
    <col min="5" max="5" width="18.7109375" style="1" customWidth="1"/>
    <col min="6" max="6" width="17.421875" style="28" hidden="1" customWidth="1"/>
    <col min="7" max="7" width="16.140625" style="28" hidden="1" customWidth="1"/>
    <col min="8" max="8" width="18.28125" style="28" hidden="1" customWidth="1"/>
    <col min="9" max="10" width="20.140625" style="0" hidden="1" customWidth="1"/>
    <col min="11" max="11" width="24.57421875" style="2" hidden="1" customWidth="1"/>
    <col min="12" max="12" width="8.7109375" style="2" bestFit="1" customWidth="1"/>
    <col min="13" max="13" width="15.421875" style="2" bestFit="1" customWidth="1"/>
    <col min="14" max="14" width="10.140625" style="0" bestFit="1" customWidth="1"/>
    <col min="15" max="15" width="11.7109375" style="0" bestFit="1" customWidth="1"/>
  </cols>
  <sheetData>
    <row r="1" ht="12.75">
      <c r="A1" s="9" t="s">
        <v>103</v>
      </c>
    </row>
    <row r="2" spans="1:8" s="10" customFormat="1" ht="20.25">
      <c r="A2" s="10" t="str">
        <f>'Rozpočet 2021 - podrobný'!A2</f>
        <v>Rozpočet 2021 - návrh</v>
      </c>
      <c r="B2" s="11"/>
      <c r="C2" s="11"/>
      <c r="D2" s="11"/>
      <c r="E2" s="11"/>
      <c r="F2" s="29"/>
      <c r="G2" s="29"/>
      <c r="H2" s="29"/>
    </row>
    <row r="3" spans="1:10" ht="6" customHeight="1" thickBot="1">
      <c r="A3" s="3"/>
      <c r="B3" s="4"/>
      <c r="C3" s="4"/>
      <c r="D3" s="4"/>
      <c r="E3" s="4"/>
      <c r="F3" s="30"/>
      <c r="G3" s="30"/>
      <c r="H3" s="30"/>
      <c r="I3" s="8"/>
      <c r="J3" s="8"/>
    </row>
    <row r="4" spans="1:11" ht="12.75">
      <c r="A4" s="236" t="s">
        <v>0</v>
      </c>
      <c r="B4" s="247" t="s">
        <v>1</v>
      </c>
      <c r="C4" s="239" t="s">
        <v>35</v>
      </c>
      <c r="D4" s="239"/>
      <c r="E4" s="240"/>
      <c r="F4" s="243" t="s">
        <v>36</v>
      </c>
      <c r="G4" s="243"/>
      <c r="H4" s="244"/>
      <c r="I4" s="234" t="s">
        <v>32</v>
      </c>
      <c r="J4" s="234" t="s">
        <v>32</v>
      </c>
      <c r="K4" s="234" t="s">
        <v>32</v>
      </c>
    </row>
    <row r="5" spans="1:11" ht="13.5" thickBot="1">
      <c r="A5" s="237"/>
      <c r="B5" s="248"/>
      <c r="C5" s="241"/>
      <c r="D5" s="241"/>
      <c r="E5" s="242"/>
      <c r="F5" s="245"/>
      <c r="G5" s="245"/>
      <c r="H5" s="246"/>
      <c r="I5" s="235"/>
      <c r="J5" s="235"/>
      <c r="K5" s="235"/>
    </row>
    <row r="6" spans="1:11" ht="24.75" customHeight="1" thickBot="1">
      <c r="A6" s="237"/>
      <c r="B6" s="248"/>
      <c r="C6" s="180" t="str">
        <f>'Rozpočet 2021 - podrobný'!I6</f>
        <v>Rozpočet 2020</v>
      </c>
      <c r="D6" s="181" t="str">
        <f>'Rozpočet 2021 - podrobný'!J6</f>
        <v>Čerpání k 31.10.</v>
      </c>
      <c r="E6" s="182" t="str">
        <f>'Rozpočet 2021 - podrobný'!K6</f>
        <v>Rozpočet 2021</v>
      </c>
      <c r="F6" s="86" t="s">
        <v>97</v>
      </c>
      <c r="G6" s="87" t="s">
        <v>101</v>
      </c>
      <c r="H6" s="86" t="s">
        <v>99</v>
      </c>
      <c r="I6" s="104" t="s">
        <v>97</v>
      </c>
      <c r="J6" s="100" t="s">
        <v>100</v>
      </c>
      <c r="K6" s="104" t="s">
        <v>99</v>
      </c>
    </row>
    <row r="7" spans="1:11" ht="18.75" customHeight="1" thickBot="1">
      <c r="A7" s="153" t="s">
        <v>138</v>
      </c>
      <c r="B7" s="156" t="s">
        <v>131</v>
      </c>
      <c r="C7" s="158">
        <f>'Rozpočet 2021 - za SÚ-vyvěsit'!C7+'Rozpočet 2021 - za SÚ-vyvěsit'!C8</f>
        <v>72000</v>
      </c>
      <c r="D7" s="164">
        <f>'Rozpočet 2021 - za SÚ-vyvěsit'!D7+'Rozpočet 2021 - za SÚ-vyvěsit'!D8</f>
        <v>36264.57</v>
      </c>
      <c r="E7" s="186">
        <f>'Rozpočet 2021 - za SÚ-vyvěsit'!E7+'Rozpočet 2021 - za SÚ-vyvěsit'!E8</f>
        <v>83000</v>
      </c>
      <c r="F7" s="149" t="e">
        <f>SUM(#REF!)</f>
        <v>#REF!</v>
      </c>
      <c r="G7" s="81" t="e">
        <f>SUM(#REF!)</f>
        <v>#REF!</v>
      </c>
      <c r="H7" s="111" t="e">
        <f>SUM(#REF!)</f>
        <v>#REF!</v>
      </c>
      <c r="I7" s="57" t="e">
        <f>C7+F7</f>
        <v>#REF!</v>
      </c>
      <c r="J7" s="71" t="e">
        <f>D7+G7</f>
        <v>#REF!</v>
      </c>
      <c r="K7" s="57" t="e">
        <f>E7+H7</f>
        <v>#REF!</v>
      </c>
    </row>
    <row r="8" spans="1:11" ht="18.75" customHeight="1" thickBot="1">
      <c r="A8" s="154" t="s">
        <v>139</v>
      </c>
      <c r="B8" s="157" t="s">
        <v>132</v>
      </c>
      <c r="C8" s="158">
        <f>'Rozpočet 2021 - za SÚ-vyvěsit'!C9+'Rozpočet 2021 - za SÚ-vyvěsit'!C10+'Rozpočet 2021 - za SÚ-vyvěsit'!C11</f>
        <v>129000</v>
      </c>
      <c r="D8" s="165">
        <f>'Rozpočet 2021 - za SÚ-vyvěsit'!D9+'Rozpočet 2021 - za SÚ-vyvěsit'!D10+'Rozpočet 2021 - za SÚ-vyvěsit'!D11</f>
        <v>100924.77</v>
      </c>
      <c r="E8" s="161">
        <f>'Rozpočet 2021 - za SÚ-vyvěsit'!E9+'Rozpočet 2021 - za SÚ-vyvěsit'!E10+'Rozpočet 2021 - za SÚ-vyvěsit'!E11</f>
        <v>147000</v>
      </c>
      <c r="F8" s="150">
        <f>'Rozpočet 2021 - podrobný'!F23</f>
        <v>0</v>
      </c>
      <c r="G8" s="89">
        <f>'Rozpočet 2021 - podrobný'!G23</f>
        <v>0</v>
      </c>
      <c r="H8" s="89">
        <f>'Rozpočet 2021 - podrobný'!H23</f>
        <v>0</v>
      </c>
      <c r="I8" s="89">
        <f>'Rozpočet 2021 - podrobný'!I23</f>
        <v>42000</v>
      </c>
      <c r="J8" s="89">
        <f>'Rozpočet 2021 - podrobný'!J23</f>
        <v>3910</v>
      </c>
      <c r="K8" s="89">
        <f>'Rozpočet 2021 - podrobný'!K23</f>
        <v>42000</v>
      </c>
    </row>
    <row r="9" spans="1:11" ht="18.75" customHeight="1" thickBot="1">
      <c r="A9" s="154" t="s">
        <v>140</v>
      </c>
      <c r="B9" s="157" t="s">
        <v>133</v>
      </c>
      <c r="C9" s="159">
        <f>'Rozpočet 2021 - za SÚ-vyvěsit'!C12+'Rozpočet 2021 - za SÚ-vyvěsit'!C13</f>
        <v>95000</v>
      </c>
      <c r="D9" s="166">
        <f>'Rozpočet 2021 - za SÚ-vyvěsit'!D12+'Rozpočet 2021 - za SÚ-vyvěsit'!D13</f>
        <v>73190</v>
      </c>
      <c r="E9" s="162">
        <f>'Rozpočet 2021 - za SÚ-vyvěsit'!E12+'Rozpočet 2021 - za SÚ-vyvěsit'!E13</f>
        <v>95000</v>
      </c>
      <c r="F9" s="151" t="e">
        <f>#REF!</f>
        <v>#REF!</v>
      </c>
      <c r="G9" s="81" t="e">
        <f>SUM(#REF!)</f>
        <v>#REF!</v>
      </c>
      <c r="H9" s="54" t="e">
        <f>#REF!</f>
        <v>#REF!</v>
      </c>
      <c r="I9" s="57" t="e">
        <f aca="true" t="shared" si="0" ref="I9:K12">C9+F9</f>
        <v>#REF!</v>
      </c>
      <c r="J9" s="71" t="e">
        <f t="shared" si="0"/>
        <v>#REF!</v>
      </c>
      <c r="K9" s="57" t="e">
        <f t="shared" si="0"/>
        <v>#REF!</v>
      </c>
    </row>
    <row r="10" spans="1:11" ht="18.75" customHeight="1" thickBot="1">
      <c r="A10" s="154" t="s">
        <v>141</v>
      </c>
      <c r="B10" s="157" t="s">
        <v>134</v>
      </c>
      <c r="C10" s="159">
        <v>0</v>
      </c>
      <c r="D10" s="166">
        <v>0</v>
      </c>
      <c r="E10" s="162">
        <v>0</v>
      </c>
      <c r="F10" s="151" t="e">
        <f>#REF!+#REF!</f>
        <v>#REF!</v>
      </c>
      <c r="G10" s="81" t="e">
        <f>SUM(#REF!+#REF!)</f>
        <v>#REF!</v>
      </c>
      <c r="H10" s="54" t="e">
        <f>#REF!+#REF!</f>
        <v>#REF!</v>
      </c>
      <c r="I10" s="57" t="e">
        <f t="shared" si="0"/>
        <v>#REF!</v>
      </c>
      <c r="J10" s="71" t="e">
        <f t="shared" si="0"/>
        <v>#REF!</v>
      </c>
      <c r="K10" s="57" t="e">
        <f t="shared" si="0"/>
        <v>#REF!</v>
      </c>
    </row>
    <row r="11" spans="1:11" ht="18.75" customHeight="1" thickBot="1">
      <c r="A11" s="154" t="s">
        <v>142</v>
      </c>
      <c r="B11" s="157" t="s">
        <v>135</v>
      </c>
      <c r="C11" s="159">
        <f>'Rozpočet 2021 - za SÚ-vyvěsit'!C16</f>
        <v>4000</v>
      </c>
      <c r="D11" s="166">
        <f>'Rozpočet 2021 - za SÚ-vyvěsit'!D16</f>
        <v>3460</v>
      </c>
      <c r="E11" s="162">
        <f>'Rozpočet 2021 - za SÚ-vyvěsit'!E16</f>
        <v>5000</v>
      </c>
      <c r="F11" s="151" t="e">
        <f>SUM(#REF!)</f>
        <v>#REF!</v>
      </c>
      <c r="G11" s="81" t="e">
        <f>SUM(#REF!)</f>
        <v>#REF!</v>
      </c>
      <c r="H11" s="54" t="e">
        <f>SUM(#REF!)</f>
        <v>#REF!</v>
      </c>
      <c r="I11" s="57" t="e">
        <f t="shared" si="0"/>
        <v>#REF!</v>
      </c>
      <c r="J11" s="73" t="e">
        <f t="shared" si="0"/>
        <v>#REF!</v>
      </c>
      <c r="K11" s="57" t="e">
        <f t="shared" si="0"/>
        <v>#REF!</v>
      </c>
    </row>
    <row r="12" spans="1:11" ht="18.75" customHeight="1" thickBot="1">
      <c r="A12" s="154" t="s">
        <v>143</v>
      </c>
      <c r="B12" s="157" t="s">
        <v>136</v>
      </c>
      <c r="C12" s="159">
        <f>'Rozpočet 2021 - za SÚ-vyvěsit'!C17+'Rozpočet 2021 - za SÚ-vyvěsit'!C19</f>
        <v>19000</v>
      </c>
      <c r="D12" s="166">
        <f>'Rozpočet 2021 - za SÚ-vyvěsit'!D17+'Rozpočet 2021 - za SÚ-vyvěsit'!D19</f>
        <v>17845</v>
      </c>
      <c r="E12" s="162">
        <f>'Rozpočet 2021 - za SÚ-vyvěsit'!E17+'Rozpočet 2021 - za SÚ-vyvěsit'!E19</f>
        <v>7000</v>
      </c>
      <c r="F12" s="151"/>
      <c r="G12" s="81"/>
      <c r="H12" s="54">
        <v>0</v>
      </c>
      <c r="I12" s="57">
        <f t="shared" si="0"/>
        <v>19000</v>
      </c>
      <c r="J12" s="73">
        <f t="shared" si="0"/>
        <v>17845</v>
      </c>
      <c r="K12" s="57">
        <f t="shared" si="0"/>
        <v>7000</v>
      </c>
    </row>
    <row r="13" spans="1:11" ht="18.75" customHeight="1" thickBot="1">
      <c r="A13" s="224" t="s">
        <v>154</v>
      </c>
      <c r="B13" s="222"/>
      <c r="C13" s="223">
        <f>'Rozpočet 2021 - za SÚ-vyvěsit'!C20</f>
        <v>1984069</v>
      </c>
      <c r="D13" s="103">
        <f>'Rozpočet 2021 - za SÚ-vyvěsit'!D20</f>
        <v>1312908</v>
      </c>
      <c r="E13" s="167">
        <f>'Rozpočet 2021 - za SÚ-vyvěsit'!E20</f>
        <v>2162657</v>
      </c>
      <c r="F13" s="152"/>
      <c r="G13" s="37"/>
      <c r="H13" s="50"/>
      <c r="I13" s="66"/>
      <c r="J13" s="56"/>
      <c r="K13" s="66">
        <f>C13+F13</f>
        <v>1984069</v>
      </c>
    </row>
    <row r="14" spans="1:12" ht="18.75" customHeight="1" thickBot="1">
      <c r="A14" s="183" t="s">
        <v>23</v>
      </c>
      <c r="B14" s="184"/>
      <c r="C14" s="185">
        <f>SUM(C7:C13)</f>
        <v>2303069</v>
      </c>
      <c r="D14" s="67">
        <f>SUM(D7:D13)</f>
        <v>1544592.34</v>
      </c>
      <c r="E14" s="185">
        <f>SUM(E7:E13)</f>
        <v>2499657</v>
      </c>
      <c r="F14" s="99" t="e">
        <f>F7+F8+F9+F10+F11+F12+#REF!+#REF!+#REF!+#REF!+#REF!+#REF!+F13</f>
        <v>#REF!</v>
      </c>
      <c r="G14" s="41" t="e">
        <f>G7+G8+G9+G10+G11+G12+#REF!+#REF!+#REF!+#REF!+#REF!+#REF!+G13</f>
        <v>#REF!</v>
      </c>
      <c r="H14" s="41" t="e">
        <f>H7+H8+H9+H10+H11+H12+#REF!+#REF!+#REF!+#REF!+#REF!+#REF!+H13</f>
        <v>#REF!</v>
      </c>
      <c r="I14" s="40" t="e">
        <f>I7+I8+I9+I10+I11+I12+#REF!+#REF!+#REF!+#REF!+#REF!+#REF!+I13</f>
        <v>#REF!</v>
      </c>
      <c r="J14" s="99" t="e">
        <f>J7+J8+J9+J10+J11+J12+#REF!+#REF!+#REF!+#REF!+#REF!+#REF!+J13</f>
        <v>#REF!</v>
      </c>
      <c r="K14" s="67" t="e">
        <f>K7+K8+K9+K10+K11+K12+#REF!+#REF!+#REF!+#REF!+#REF!+#REF!+K13</f>
        <v>#REF!</v>
      </c>
      <c r="L14" s="27"/>
    </row>
    <row r="15" spans="1:11" ht="18.75" customHeight="1" thickBot="1">
      <c r="A15" s="6"/>
      <c r="B15" s="7"/>
      <c r="C15" s="26"/>
      <c r="D15" s="26"/>
      <c r="E15" s="26"/>
      <c r="F15" s="26"/>
      <c r="G15" s="26"/>
      <c r="H15" s="26"/>
      <c r="I15" s="36"/>
      <c r="J15" s="36"/>
      <c r="K15" s="115"/>
    </row>
    <row r="16" spans="1:11" ht="18.75" customHeight="1">
      <c r="A16" s="187" t="s">
        <v>147</v>
      </c>
      <c r="B16" s="156" t="s">
        <v>137</v>
      </c>
      <c r="C16" s="178">
        <f>'Rozpočet 2021 - za SÚ-vyvěsit'!C23</f>
        <v>117000</v>
      </c>
      <c r="D16" s="164">
        <f>'Rozpočet 2021 - za SÚ-vyvěsit'!D23</f>
        <v>59096</v>
      </c>
      <c r="E16" s="179">
        <f>'Rozpočet 2021 - za SÚ-vyvěsit'!E23</f>
        <v>107000</v>
      </c>
      <c r="F16" s="146"/>
      <c r="G16" s="77"/>
      <c r="H16" s="92">
        <v>0</v>
      </c>
      <c r="I16" s="112">
        <f>C16+F16</f>
        <v>117000</v>
      </c>
      <c r="J16" s="101">
        <f>D16+G16</f>
        <v>59096</v>
      </c>
      <c r="K16" s="105">
        <f>E16+H16</f>
        <v>107000</v>
      </c>
    </row>
    <row r="17" spans="1:11" ht="18.75" customHeight="1">
      <c r="A17" s="188" t="s">
        <v>148</v>
      </c>
      <c r="B17" s="157" t="s">
        <v>146</v>
      </c>
      <c r="C17" s="159">
        <f>'Rozpočet 2021 - za SÚ-vyvěsit'!C25+'Rozpočet 2021 - za SÚ-vyvěsit'!C26</f>
        <v>2000</v>
      </c>
      <c r="D17" s="166">
        <f>'Rozpočet 2021 - za SÚ-vyvěsit'!D25+'Rozpočet 2021 - za SÚ-vyvěsit'!D26</f>
        <v>0</v>
      </c>
      <c r="E17" s="162">
        <f>'Rozpočet 2021 - za SÚ-vyvěsit'!E25+'Rozpočet 2021 - za SÚ-vyvěsit'!E26</f>
        <v>0</v>
      </c>
      <c r="F17" s="148"/>
      <c r="G17" s="84"/>
      <c r="H17" s="94">
        <v>0</v>
      </c>
      <c r="I17" s="108">
        <f>C17+F17</f>
        <v>2000</v>
      </c>
      <c r="J17" s="102">
        <f aca="true" t="shared" si="1" ref="J17:K21">D17+G17</f>
        <v>0</v>
      </c>
      <c r="K17" s="65">
        <f t="shared" si="1"/>
        <v>0</v>
      </c>
    </row>
    <row r="18" spans="1:11" ht="18.75" customHeight="1" thickBot="1">
      <c r="A18" s="216" t="s">
        <v>149</v>
      </c>
      <c r="B18" s="169" t="s">
        <v>145</v>
      </c>
      <c r="C18" s="170">
        <f>'Rozpočet 2021 - za SÚ-vyvěsit'!C27</f>
        <v>0</v>
      </c>
      <c r="D18" s="171">
        <f>'Rozpočet 2021 - za SÚ-vyvěsit'!D27</f>
        <v>429.05</v>
      </c>
      <c r="E18" s="172">
        <f>'Rozpočet 2021 - za SÚ-vyvěsit'!E27</f>
        <v>0</v>
      </c>
      <c r="F18" s="115"/>
      <c r="G18" s="79"/>
      <c r="H18" s="91">
        <v>0</v>
      </c>
      <c r="I18" s="110">
        <f>C18+F18</f>
        <v>0</v>
      </c>
      <c r="J18" s="102">
        <f t="shared" si="1"/>
        <v>429.05</v>
      </c>
      <c r="K18" s="65">
        <f t="shared" si="1"/>
        <v>0</v>
      </c>
    </row>
    <row r="19" spans="1:11" ht="18.75" customHeight="1" thickBot="1">
      <c r="A19" s="217" t="s">
        <v>155</v>
      </c>
      <c r="B19" s="189" t="s">
        <v>144</v>
      </c>
      <c r="C19" s="218">
        <f>'Rozpočet 2021 - za SÚ-vyvěsit'!C28</f>
        <v>1984069</v>
      </c>
      <c r="D19" s="219">
        <f>'Rozpočet 2021 - za SÚ-vyvěsit'!D28</f>
        <v>1312908</v>
      </c>
      <c r="E19" s="220">
        <f>'Rozpočet 2021 - za SÚ-vyvěsit'!E28</f>
        <v>2162657</v>
      </c>
      <c r="F19" s="115"/>
      <c r="G19" s="76"/>
      <c r="H19" s="91"/>
      <c r="I19" s="109"/>
      <c r="J19" s="215"/>
      <c r="K19" s="63"/>
    </row>
    <row r="20" spans="1:11" ht="18.75" customHeight="1" thickBot="1">
      <c r="A20" s="25" t="s">
        <v>150</v>
      </c>
      <c r="B20" s="32" t="s">
        <v>144</v>
      </c>
      <c r="C20" s="98">
        <f>'Rozpočet 2021 - za SÚ-vyvěsit'!C29</f>
        <v>200000</v>
      </c>
      <c r="D20" s="103">
        <f>'Rozpočet 2021 - za SÚ-vyvěsit'!D29</f>
        <v>200000</v>
      </c>
      <c r="E20" s="167">
        <f>'Rozpočet 2021 - za SÚ-vyvěsit'!E29</f>
        <v>230000</v>
      </c>
      <c r="F20" s="98"/>
      <c r="G20" s="42"/>
      <c r="H20" s="98"/>
      <c r="I20" s="98">
        <f>C20+F20</f>
        <v>200000</v>
      </c>
      <c r="J20" s="103">
        <f t="shared" si="1"/>
        <v>200000</v>
      </c>
      <c r="K20" s="114">
        <f t="shared" si="1"/>
        <v>230000</v>
      </c>
    </row>
    <row r="21" spans="1:11" ht="18.75" customHeight="1" thickBot="1">
      <c r="A21" s="38" t="s">
        <v>22</v>
      </c>
      <c r="B21" s="39"/>
      <c r="C21" s="55">
        <f aca="true" t="shared" si="2" ref="C21:I21">SUM(C16:C20)</f>
        <v>2303069</v>
      </c>
      <c r="D21" s="67">
        <f t="shared" si="2"/>
        <v>1572433.05</v>
      </c>
      <c r="E21" s="99">
        <f t="shared" si="2"/>
        <v>2499657</v>
      </c>
      <c r="F21" s="41">
        <f t="shared" si="2"/>
        <v>0</v>
      </c>
      <c r="G21" s="41">
        <f t="shared" si="2"/>
        <v>0</v>
      </c>
      <c r="H21" s="41">
        <f t="shared" si="2"/>
        <v>0</v>
      </c>
      <c r="I21" s="55">
        <f t="shared" si="2"/>
        <v>319000</v>
      </c>
      <c r="J21" s="67">
        <f t="shared" si="1"/>
        <v>1572433.05</v>
      </c>
      <c r="K21" s="67">
        <f t="shared" si="1"/>
        <v>2499657</v>
      </c>
    </row>
    <row r="22" spans="3:11" ht="12.75">
      <c r="C22" s="33">
        <f aca="true" t="shared" si="3" ref="C22:K22">C21-C14</f>
        <v>0</v>
      </c>
      <c r="D22" s="33">
        <f t="shared" si="3"/>
        <v>27840.709999999963</v>
      </c>
      <c r="E22" s="33">
        <f t="shared" si="3"/>
        <v>0</v>
      </c>
      <c r="F22" s="33" t="e">
        <f t="shared" si="3"/>
        <v>#REF!</v>
      </c>
      <c r="G22" s="33" t="e">
        <f t="shared" si="3"/>
        <v>#REF!</v>
      </c>
      <c r="H22" s="33" t="e">
        <f t="shared" si="3"/>
        <v>#REF!</v>
      </c>
      <c r="I22" s="33" t="e">
        <f t="shared" si="3"/>
        <v>#REF!</v>
      </c>
      <c r="J22" s="33" t="e">
        <f t="shared" si="3"/>
        <v>#REF!</v>
      </c>
      <c r="K22" s="33" t="e">
        <f t="shared" si="3"/>
        <v>#REF!</v>
      </c>
    </row>
    <row r="23" ht="12.75">
      <c r="A23" s="35" t="str">
        <f>'Rozpočet 2021 - podrobný'!A73</f>
        <v>Stav k 31.10.2020:</v>
      </c>
    </row>
    <row r="24" spans="1:2" ht="12.75">
      <c r="A24" s="9" t="s">
        <v>94</v>
      </c>
      <c r="B24" s="33">
        <f>'Rozpočet 2021 - za SÚ-vyvěsit'!B33</f>
        <v>68000</v>
      </c>
    </row>
    <row r="25" spans="1:2" ht="12.75">
      <c r="A25" t="s">
        <v>43</v>
      </c>
      <c r="B25" s="33">
        <f>'Rozpočet 2021 - za SÚ-vyvěsit'!B34</f>
        <v>2923.7</v>
      </c>
    </row>
    <row r="26" spans="1:2" ht="12.75">
      <c r="A26" t="s">
        <v>42</v>
      </c>
      <c r="B26" s="33">
        <f>'Rozpočet 2021 - za SÚ-vyvěsit'!B35</f>
        <v>50000</v>
      </c>
    </row>
    <row r="27" spans="1:2" ht="12.75">
      <c r="A27" t="s">
        <v>159</v>
      </c>
      <c r="B27" s="33">
        <f>'Rozpočet 2021 - podrobný'!B77</f>
        <v>33042.2</v>
      </c>
    </row>
    <row r="28" spans="1:2" ht="12.75">
      <c r="A28" t="s">
        <v>95</v>
      </c>
      <c r="B28" s="33">
        <f>'Rozpočet 2021 - za SÚ-vyvěsit'!B37</f>
        <v>0</v>
      </c>
    </row>
    <row r="29" spans="1:2" ht="12.75">
      <c r="A29" t="s">
        <v>164</v>
      </c>
      <c r="B29" s="33">
        <f>'Rozpočet 2021 - podrobný'!B79</f>
        <v>22286</v>
      </c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</sheetData>
  <sheetProtection/>
  <mergeCells count="7">
    <mergeCell ref="K4:K5"/>
    <mergeCell ref="A4:A6"/>
    <mergeCell ref="B4:B6"/>
    <mergeCell ref="C4:E5"/>
    <mergeCell ref="F4:H5"/>
    <mergeCell ref="I4:I5"/>
    <mergeCell ref="J4:J5"/>
  </mergeCells>
  <printOptions/>
  <pageMargins left="0" right="0" top="0.1968503937007874" bottom="0" header="0.31496062992125984" footer="0.31496062992125984"/>
  <pageSetup fitToHeight="1" fitToWidth="1" horizontalDpi="600" verticalDpi="6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Neratovice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Pavla</dc:creator>
  <cp:keywords/>
  <dc:description/>
  <cp:lastModifiedBy>ms</cp:lastModifiedBy>
  <cp:lastPrinted>2019-11-13T11:13:24Z</cp:lastPrinted>
  <dcterms:created xsi:type="dcterms:W3CDTF">2010-02-24T13:37:29Z</dcterms:created>
  <dcterms:modified xsi:type="dcterms:W3CDTF">2021-05-17T16:48:41Z</dcterms:modified>
  <cp:category/>
  <cp:version/>
  <cp:contentType/>
  <cp:contentStatus/>
</cp:coreProperties>
</file>