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lorencova\Desktop\obec všestudy\Obec Všestudy\Zasedání zastupitelstva\Usnesení 2024\USNESENÍ 5\"/>
    </mc:Choice>
  </mc:AlternateContent>
  <xr:revisionPtr revIDLastSave="0" documentId="8_{A0E1AA08-7668-47D3-A9A7-A822756392C3}" xr6:coauthVersionLast="47" xr6:coauthVersionMax="47" xr10:uidLastSave="{00000000-0000-0000-0000-000000000000}"/>
  <bookViews>
    <workbookView xWindow="-120" yWindow="-120" windowWidth="29040" windowHeight="15720"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4" i="21" l="1"/>
  <c r="D63" i="21"/>
  <c r="D62" i="21"/>
  <c r="D61" i="21"/>
  <c r="F56" i="21"/>
  <c r="E56" i="21"/>
  <c r="E55" i="21"/>
  <c r="F47" i="21"/>
  <c r="E45" i="21"/>
  <c r="E44" i="21"/>
  <c r="E41" i="21"/>
  <c r="E40" i="21"/>
  <c r="E37" i="21"/>
  <c r="E36" i="21"/>
  <c r="E33" i="21"/>
  <c r="E32" i="21"/>
  <c r="D15" i="21"/>
  <c r="F204" i="11"/>
  <c r="F201" i="11"/>
  <c r="E201" i="11"/>
  <c r="E197" i="11"/>
  <c r="E203" i="11" s="1"/>
  <c r="F195" i="11"/>
  <c r="F197" i="11" s="1"/>
  <c r="F203" i="11" s="1"/>
  <c r="E195" i="11"/>
  <c r="F183" i="11"/>
  <c r="E183" i="11"/>
  <c r="F180" i="11"/>
  <c r="E180" i="11"/>
  <c r="F176" i="11"/>
  <c r="F182" i="11" s="1"/>
  <c r="F175" i="11"/>
  <c r="E175" i="11"/>
  <c r="F171" i="11"/>
  <c r="E171" i="11"/>
  <c r="F168" i="11"/>
  <c r="E168" i="11"/>
  <c r="E176" i="11" s="1"/>
  <c r="E182" i="11" s="1"/>
  <c r="E145" i="11"/>
  <c r="F136" i="11"/>
  <c r="E136" i="11"/>
  <c r="F135" i="11"/>
  <c r="E135" i="11"/>
  <c r="B128" i="11"/>
  <c r="F122" i="11"/>
  <c r="E122" i="11"/>
  <c r="F120" i="11"/>
  <c r="E120" i="11"/>
  <c r="E204" i="11" s="1"/>
  <c r="F103" i="11"/>
  <c r="E103" i="11"/>
  <c r="F100" i="11"/>
  <c r="E100" i="11"/>
  <c r="F94" i="11"/>
  <c r="E94" i="11"/>
  <c r="F59" i="11"/>
  <c r="E59" i="11"/>
  <c r="F58" i="11"/>
  <c r="F54" i="11" s="1"/>
  <c r="E58" i="11"/>
  <c r="E54" i="11" s="1"/>
  <c r="F51" i="11"/>
  <c r="E51" i="11"/>
  <c r="F48" i="11"/>
  <c r="E48" i="11"/>
  <c r="F43" i="11"/>
  <c r="E43" i="11"/>
  <c r="F33" i="11"/>
  <c r="E33" i="11"/>
  <c r="D28" i="1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E170" i="20" s="1"/>
  <c r="F138" i="20"/>
  <c r="F141" i="20" s="1"/>
  <c r="E138" i="20"/>
  <c r="E141" i="20" s="1"/>
  <c r="B130" i="20"/>
  <c r="F124" i="20"/>
  <c r="E124" i="20"/>
  <c r="F122" i="20"/>
  <c r="F193" i="20" s="1"/>
  <c r="E122" i="20"/>
  <c r="E193" i="20" s="1"/>
  <c r="F107" i="20"/>
  <c r="E107" i="20"/>
  <c r="F105" i="20"/>
  <c r="F104" i="20"/>
  <c r="E104" i="20"/>
  <c r="E105" i="20" s="1"/>
  <c r="F98" i="20"/>
  <c r="E98" i="20"/>
  <c r="F63" i="20"/>
  <c r="E63" i="20"/>
  <c r="F62" i="20"/>
  <c r="E62" i="20"/>
  <c r="F58" i="20"/>
  <c r="E58" i="20"/>
  <c r="F55" i="20"/>
  <c r="E55" i="20"/>
  <c r="F52" i="20"/>
  <c r="E52" i="20"/>
  <c r="E72" i="20" s="1"/>
  <c r="F47" i="20"/>
  <c r="F72" i="20" s="1"/>
  <c r="E47" i="20"/>
  <c r="F37" i="20"/>
  <c r="E37" i="20"/>
  <c r="D32" i="20"/>
  <c r="D31" i="20"/>
  <c r="D30" i="20"/>
  <c r="D29" i="20"/>
  <c r="D28" i="20"/>
  <c r="D27" i="20"/>
  <c r="E189" i="17"/>
  <c r="F186" i="17"/>
  <c r="E186" i="17"/>
  <c r="F180" i="17"/>
  <c r="F182" i="17" s="1"/>
  <c r="E180" i="17"/>
  <c r="E182" i="17" s="1"/>
  <c r="E188" i="17" s="1"/>
  <c r="F167" i="17"/>
  <c r="E167" i="17"/>
  <c r="F164" i="17"/>
  <c r="E164" i="17"/>
  <c r="F159" i="17"/>
  <c r="E159" i="17"/>
  <c r="F155" i="17"/>
  <c r="E155" i="17"/>
  <c r="E160" i="17" s="1"/>
  <c r="E166" i="17" s="1"/>
  <c r="F152" i="17"/>
  <c r="F160" i="17" s="1"/>
  <c r="E152" i="17"/>
  <c r="E137" i="17"/>
  <c r="F134" i="17"/>
  <c r="E134" i="17"/>
  <c r="B126" i="17"/>
  <c r="F120" i="17"/>
  <c r="E120" i="17"/>
  <c r="F118" i="17"/>
  <c r="F189" i="17" s="1"/>
  <c r="E118" i="17"/>
  <c r="F103" i="17"/>
  <c r="F43" i="21" s="1"/>
  <c r="E103" i="17"/>
  <c r="E43" i="21" s="1"/>
  <c r="E101" i="17"/>
  <c r="F100" i="17"/>
  <c r="F101" i="17" s="1"/>
  <c r="E100" i="17"/>
  <c r="F94" i="17"/>
  <c r="E94" i="17"/>
  <c r="F59" i="17"/>
  <c r="E59" i="17"/>
  <c r="F58" i="17"/>
  <c r="E58" i="17"/>
  <c r="E54" i="17" s="1"/>
  <c r="F54" i="17"/>
  <c r="F51" i="17"/>
  <c r="E51" i="17"/>
  <c r="F48" i="17"/>
  <c r="E48" i="17"/>
  <c r="F43" i="17"/>
  <c r="E43" i="17"/>
  <c r="E68" i="17" s="1"/>
  <c r="F33" i="17"/>
  <c r="E33" i="17"/>
  <c r="D28" i="17"/>
  <c r="D27" i="17"/>
  <c r="D26" i="17"/>
  <c r="D25" i="17"/>
  <c r="D24" i="17"/>
  <c r="D23" i="17"/>
  <c r="F166" i="17" l="1"/>
  <c r="F33" i="21"/>
  <c r="F188" i="17"/>
  <c r="F68" i="17"/>
  <c r="E97" i="17"/>
  <c r="E39" i="21"/>
  <c r="E106" i="17"/>
  <c r="E46" i="21"/>
  <c r="E93" i="17"/>
  <c r="F68" i="11"/>
  <c r="F110" i="20"/>
  <c r="F97" i="20"/>
  <c r="F101" i="20"/>
  <c r="E101" i="20"/>
  <c r="E110" i="20"/>
  <c r="E97" i="20"/>
  <c r="E68" i="11"/>
  <c r="E139" i="11"/>
  <c r="F139" i="11"/>
  <c r="F32" i="21"/>
  <c r="F36" i="21"/>
  <c r="F40" i="21"/>
  <c r="F44" i="21"/>
  <c r="F55" i="21"/>
  <c r="F37" i="21"/>
  <c r="F41" i="21"/>
  <c r="F45" i="21"/>
  <c r="E30" i="21"/>
  <c r="E34" i="21"/>
  <c r="E38" i="21"/>
  <c r="E42" i="21"/>
  <c r="F137" i="17"/>
  <c r="F30" i="21"/>
  <c r="F34" i="21"/>
  <c r="F38" i="21"/>
  <c r="F42" i="21"/>
  <c r="E31" i="21"/>
  <c r="E35" i="21"/>
  <c r="F31" i="21"/>
  <c r="F35" i="21"/>
  <c r="F97" i="17" l="1"/>
  <c r="F99" i="17" s="1"/>
  <c r="F93" i="17"/>
  <c r="F39" i="21" s="1"/>
  <c r="F106" i="17"/>
  <c r="E103" i="20"/>
  <c r="E106" i="20"/>
  <c r="E106" i="11"/>
  <c r="E93" i="11"/>
  <c r="E97" i="11"/>
  <c r="F103" i="20"/>
  <c r="F106" i="20"/>
  <c r="F97" i="11"/>
  <c r="F93" i="11"/>
  <c r="F106" i="11"/>
  <c r="E102" i="17"/>
  <c r="E99" i="17"/>
  <c r="F102" i="17" l="1"/>
  <c r="F104" i="17" s="1"/>
  <c r="F46" i="21" s="1"/>
  <c r="E137" i="20"/>
  <c r="E139" i="20" s="1"/>
  <c r="E140" i="20" s="1"/>
  <c r="E108" i="20"/>
  <c r="F137" i="20"/>
  <c r="F139" i="20" s="1"/>
  <c r="F140" i="20" s="1"/>
  <c r="F108" i="20"/>
  <c r="E98" i="11"/>
  <c r="E102" i="11" s="1"/>
  <c r="E107" i="11"/>
  <c r="E137" i="11"/>
  <c r="E138" i="11" s="1"/>
  <c r="E133" i="17"/>
  <c r="E135" i="17" s="1"/>
  <c r="E136" i="17" s="1"/>
  <c r="E104" i="17"/>
  <c r="E47" i="21" s="1"/>
  <c r="F102" i="11"/>
  <c r="F98" i="11"/>
  <c r="F107" i="11"/>
  <c r="F137" i="11"/>
  <c r="F138" i="11" s="1"/>
  <c r="F133" i="17" l="1"/>
  <c r="F135" i="17" s="1"/>
  <c r="F136" i="17" s="1"/>
  <c r="E99" i="11"/>
  <c r="E101" i="11"/>
  <c r="F101" i="11"/>
  <c r="F99" i="11"/>
</calcChain>
</file>

<file path=xl/sharedStrings.xml><?xml version="1.0" encoding="utf-8"?>
<sst xmlns="http://schemas.openxmlformats.org/spreadsheetml/2006/main" count="2256" uniqueCount="667">
  <si>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</si>
  <si>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</si>
  <si>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</si>
  <si>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</si>
  <si>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</si>
  <si>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</si>
  <si>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</si>
  <si>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</si>
  <si>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</si>
  <si>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</si>
  <si>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</si>
  <si>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</si>
  <si>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</si>
  <si>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</si>
  <si>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</si>
  <si>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</si>
  <si>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</si>
  <si>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</si>
  <si>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</si>
  <si>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</si>
  <si>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</si>
  <si>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</si>
  <si>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</si>
  <si>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</si>
  <si>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</si>
  <si>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</si>
  <si>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</si>
  <si>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</si>
  <si>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</si>
  <si>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</si>
  <si>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</si>
  <si>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</si>
  <si>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</si>
  <si>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</si>
  <si>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</si>
  <si>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</si>
  <si>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</si>
  <si>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</si>
  <si>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</si>
  <si>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</si>
  <si>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</si>
  <si>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</si>
  <si>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</si>
  <si>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</si>
  <si>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</si>
  <si>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</si>
  <si>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</si>
  <si>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</si>
  <si>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</si>
  <si>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</si>
  <si>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</si>
  <si>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</si>
  <si>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</si>
  <si>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</si>
  <si>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</si>
  <si>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</si>
  <si>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</si>
  <si>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</si>
  <si>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</si>
  <si>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</si>
  <si>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</si>
  <si>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</si>
  <si>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</si>
  <si>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</si>
  <si>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</si>
  <si>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</si>
  <si>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</si>
  <si>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</si>
  <si>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</si>
  <si>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</si>
  <si>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</si>
  <si>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</si>
  <si>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</si>
  <si>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</si>
  <si>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</si>
  <si>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</si>
  <si>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</si>
  <si>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</si>
  <si>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</si>
  <si>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</si>
  <si>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</si>
  <si>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</si>
  <si>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</si>
  <si>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</si>
  <si>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</si>
  <si>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</si>
  <si>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</si>
  <si>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</si>
  <si>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</si>
  <si>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</si>
  <si>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</si>
  <si>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</si>
  <si>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</si>
  <si>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</si>
  <si>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</si>
  <si>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</si>
  <si>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</si>
  <si>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</si>
  <si>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</si>
  <si>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</si>
  <si>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</si>
  <si>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</si>
  <si>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</si>
  <si>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</si>
  <si>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</si>
  <si>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</si>
  <si>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</si>
  <si>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</si>
  <si>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</si>
  <si>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</si>
  <si>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</si>
  <si>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</si>
  <si>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</si>
  <si>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</si>
  <si>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</si>
  <si>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</si>
  <si>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</si>
  <si>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</si>
  <si>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</si>
  <si>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</si>
  <si>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</si>
  <si>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</si>
  <si>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</si>
  <si>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</si>
  <si>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</si>
  <si>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</si>
  <si>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</si>
  <si>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</si>
  <si>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</si>
  <si>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</si>
  <si>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</si>
  <si>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</si>
  <si>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</si>
  <si>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</si>
  <si>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</si>
  <si>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</si>
  <si>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</si>
  <si>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</si>
  <si>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</si>
  <si>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</si>
  <si>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</si>
  <si>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</si>
  <si>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</si>
  <si>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</si>
  <si>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</si>
  <si>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</si>
  <si>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</si>
  <si>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</si>
  <si>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</si>
  <si>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</si>
  <si>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</si>
  <si>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</si>
  <si>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</si>
  <si>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</si>
  <si>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</si>
  <si>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</si>
  <si>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</si>
  <si>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</si>
  <si>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</si>
  <si>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</si>
  <si>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</si>
  <si>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</si>
  <si>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</si>
  <si>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</si>
  <si>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</si>
  <si>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</si>
  <si>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</si>
  <si>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</si>
  <si>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</si>
  <si>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</si>
  <si>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</si>
  <si>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</si>
  <si>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</si>
  <si>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</si>
  <si>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</si>
  <si>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</si>
  <si>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</si>
  <si>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</si>
  <si>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</si>
  <si>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</si>
  <si>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</si>
  <si>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</si>
  <si>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</si>
  <si>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</si>
  <si>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</si>
  <si>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</si>
  <si>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</si>
  <si>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</si>
  <si>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</si>
  <si>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</si>
  <si>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</si>
  <si>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</si>
  <si>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</si>
  <si>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</si>
  <si>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</si>
  <si>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</si>
  <si>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</si>
  <si>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</si>
  <si>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</si>
  <si>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</si>
  <si>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</si>
  <si>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</si>
  <si>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</si>
  <si>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</si>
  <si>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</si>
  <si>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</si>
  <si>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</si>
  <si>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</si>
  <si>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</si>
  <si>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</si>
  <si>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</si>
  <si>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</si>
  <si>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</si>
  <si>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</si>
  <si>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</si>
  <si>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</si>
  <si>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</si>
  <si>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</si>
  <si>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</si>
  <si>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</si>
  <si>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</si>
  <si>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</si>
  <si>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</si>
  <si>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</si>
  <si>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</si>
  <si>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</si>
  <si>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</si>
  <si>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</si>
  <si>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</si>
  <si>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</si>
  <si>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</si>
  <si>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</si>
  <si>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</si>
  <si>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</si>
  <si>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</si>
  <si>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</si>
  <si>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</si>
  <si>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</si>
  <si>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</si>
  <si>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</si>
  <si>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</si>
  <si>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</si>
  <si>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</si>
  <si>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</si>
  <si>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</si>
  <si>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</si>
  <si>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</si>
  <si>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</si>
  <si>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</si>
  <si>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</si>
  <si>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</si>
  <si>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</si>
  <si>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</si>
  <si>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</si>
  <si>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</si>
  <si>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</si>
  <si>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</si>
  <si>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</si>
  <si>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</si>
  <si>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</si>
  <si>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</si>
  <si>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</si>
  <si>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</si>
  <si>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</si>
  <si>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</si>
  <si>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</si>
  <si>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</si>
  <si>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</si>
  <si>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</si>
  <si>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</si>
  <si>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</si>
  <si>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</si>
  <si>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</si>
  <si>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</si>
  <si>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</si>
  <si>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</si>
  <si>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</si>
  <si>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</si>
  <si>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</si>
  <si>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</si>
  <si>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</si>
  <si>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</si>
  <si>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</si>
  <si>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</si>
  <si>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</si>
  <si>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</si>
  <si>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</si>
  <si>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</si>
  <si>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</si>
  <si>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</si>
  <si>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</si>
  <si>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</si>
  <si>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</si>
  <si>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</si>
  <si>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</si>
  <si>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</si>
  <si>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</si>
  <si>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</si>
  <si>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</si>
  <si>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</si>
  <si>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</si>
  <si>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</si>
  <si>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</si>
  <si>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</si>
  <si>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</si>
  <si>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</si>
  <si>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</si>
  <si>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</si>
  <si>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</si>
  <si>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</si>
  <si>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</si>
  <si>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</si>
  <si>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</si>
  <si>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</si>
  <si>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</si>
  <si>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</si>
  <si>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</si>
  <si>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</si>
  <si>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</si>
  <si>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</si>
  <si>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</si>
  <si>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</si>
  <si>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</si>
  <si>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</si>
  <si>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</si>
  <si>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</si>
  <si>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</si>
  <si>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</si>
  <si>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</si>
  <si>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</si>
  <si>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</si>
  <si>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</si>
  <si>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</si>
  <si>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</si>
  <si>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</si>
  <si>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</si>
  <si>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</si>
  <si>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</si>
  <si>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</si>
  <si>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</si>
  <si>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</si>
  <si>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</si>
  <si>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</si>
  <si>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</si>
  <si>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</si>
  <si>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</si>
  <si>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</si>
  <si>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</si>
  <si>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</si>
  <si>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</si>
  <si>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</si>
  <si>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</si>
  <si>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</si>
  <si>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</si>
  <si>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</si>
  <si>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</si>
  <si>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</si>
  <si>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</si>
  <si>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</si>
  <si>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</si>
  <si>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</si>
  <si>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</si>
  <si>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</si>
  <si>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</si>
  <si>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</si>
  <si>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</si>
  <si>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</si>
  <si>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</si>
  <si>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</si>
  <si>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</si>
  <si>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</si>
  <si>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</si>
  <si>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</si>
  <si>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</si>
  <si>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</si>
  <si>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</si>
  <si>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</si>
  <si>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</si>
  <si>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</si>
  <si>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</si>
  <si>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</si>
  <si>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</si>
  <si>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</si>
  <si>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</si>
  <si>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</si>
  <si>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</si>
  <si>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</si>
  <si>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</si>
  <si>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</si>
  <si>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</si>
  <si>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</si>
  <si>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</si>
  <si>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</si>
  <si>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</si>
  <si>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</si>
  <si>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</si>
  <si>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</si>
  <si>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</si>
  <si>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</si>
  <si>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</si>
  <si>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</si>
  <si>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</si>
  <si>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</si>
  <si>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</si>
  <si>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</si>
  <si>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</si>
  <si>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</si>
  <si>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</si>
  <si>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</si>
  <si>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</si>
  <si>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</si>
  <si>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</si>
  <si>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</si>
  <si>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</si>
  <si>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</si>
  <si>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</si>
  <si>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</si>
  <si>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</si>
  <si>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</si>
  <si>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</si>
  <si>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</si>
  <si>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</si>
  <si>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</si>
  <si>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</si>
  <si>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</si>
  <si>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</si>
  <si>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</si>
  <si>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</si>
  <si>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</si>
  <si>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</si>
  <si>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</si>
  <si>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</si>
  <si>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</si>
  <si>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</si>
  <si>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</si>
  <si>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</si>
  <si>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</si>
  <si>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</si>
  <si>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</si>
  <si>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</si>
  <si>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</si>
  <si>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</si>
  <si>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</si>
  <si>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</si>
  <si>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</si>
  <si>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</si>
  <si>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</si>
  <si>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</si>
  <si>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</si>
  <si>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</si>
  <si>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</si>
  <si>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</si>
  <si>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</si>
  <si>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</si>
  <si>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</si>
  <si>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</si>
  <si>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</si>
  <si>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</si>
  <si>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</si>
  <si>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</si>
  <si>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</si>
  <si>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</si>
  <si>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</si>
  <si>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</si>
  <si>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</si>
  <si>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</si>
  <si>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</si>
  <si>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</si>
  <si>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</si>
  <si>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</si>
  <si>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</si>
  <si>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</si>
  <si>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</si>
  <si>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</si>
  <si>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</si>
  <si>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</si>
  <si>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</si>
  <si>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</si>
  <si>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</si>
  <si>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</si>
  <si>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</si>
  <si>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</si>
  <si>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</si>
  <si>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</si>
  <si>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</si>
  <si>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</si>
  <si>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</si>
  <si>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</si>
  <si>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</si>
  <si>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</si>
  <si>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</si>
  <si>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</si>
  <si>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</si>
  <si>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</si>
  <si>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</si>
  <si>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</si>
  <si>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</si>
  <si>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</si>
  <si>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</si>
  <si>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</si>
  <si>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</si>
  <si>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</si>
  <si>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</si>
  <si>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</si>
  <si>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</si>
  <si>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</si>
  <si>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</si>
  <si>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</si>
  <si>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</si>
  <si>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</si>
  <si>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</si>
  <si>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</si>
  <si>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</si>
  <si>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</si>
  <si>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</si>
  <si>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</si>
  <si>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</si>
  <si>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</si>
  <si>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</si>
  <si>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</si>
  <si>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</si>
  <si>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</si>
  <si>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</si>
  <si>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</si>
  <si>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</si>
  <si>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</si>
  <si>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</si>
  <si>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</si>
  <si>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</si>
  <si>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</si>
  <si>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</si>
  <si>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</si>
  <si>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</si>
  <si>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</si>
  <si>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</si>
  <si>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</si>
  <si>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</si>
  <si>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</si>
  <si>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</si>
  <si>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</si>
  <si>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</si>
  <si>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</si>
  <si>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</si>
  <si>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</si>
  <si>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</si>
  <si>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</si>
  <si>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</si>
  <si>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</si>
  <si>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</si>
  <si>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</si>
  <si>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</si>
  <si>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</si>
  <si>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</si>
  <si>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</si>
  <si>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</si>
  <si>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</si>
  <si>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</si>
  <si>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</si>
  <si>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</si>
  <si>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</si>
  <si>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</si>
  <si>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</si>
  <si>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</si>
  <si>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</si>
  <si>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</si>
  <si>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</si>
  <si>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</si>
  <si>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</si>
  <si>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</si>
  <si>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</si>
  <si>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</si>
  <si>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</si>
  <si>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</si>
  <si>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</si>
  <si>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</si>
  <si>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</si>
  <si>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</si>
  <si>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</si>
  <si>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</si>
  <si>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</si>
  <si>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</si>
  <si>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</si>
  <si>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</si>
  <si>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</si>
  <si>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</si>
  <si>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</si>
  <si>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</si>
  <si>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</si>
  <si>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</si>
  <si>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</si>
  <si>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</si>
  <si>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</si>
  <si>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</si>
  <si>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</si>
  <si>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</si>
  <si>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</si>
  <si>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</si>
  <si>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</si>
  <si>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</si>
  <si>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</si>
  <si>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</si>
  <si>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</si>
  <si>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</si>
  <si>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</si>
  <si>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</si>
  <si>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</si>
  <si>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</si>
  <si>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</si>
  <si>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</si>
  <si>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</si>
  <si>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</si>
  <si>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</si>
  <si>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</si>
  <si>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</si>
  <si>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</si>
  <si>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</si>
  <si>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</si>
  <si>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</si>
  <si>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</si>
  <si>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</si>
  <si>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</si>
  <si>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</si>
  <si>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</si>
  <si>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</si>
  <si>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</si>
  <si>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</si>
  <si>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</si>
  <si>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</si>
  <si>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</si>
  <si>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</si>
  <si>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</si>
  <si>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</si>
  <si>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</si>
  <si>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</si>
  <si>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</si>
  <si>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</si>
  <si>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</si>
  <si>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</si>
  <si>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</si>
  <si>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</si>
  <si>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</si>
  <si>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</si>
  <si>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</si>
  <si>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</si>
  <si>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</si>
  <si>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</si>
  <si>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</si>
  <si>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</si>
  <si>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</si>
  <si>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</si>
  <si>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</si>
  <si>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</si>
  <si>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</si>
  <si>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</si>
  <si>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</si>
  <si>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</si>
  <si>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</si>
  <si>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</si>
  <si>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</si>
  <si>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</si>
  <si>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</si>
  <si>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</si>
  <si>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Všestudy</t>
  </si>
  <si>
    <t>2111-787451-00237311-3/1-00237311</t>
  </si>
  <si>
    <t>Ing. Jaroslav Hubáček</t>
  </si>
  <si>
    <t>ktpsro@gmail.com</t>
  </si>
  <si>
    <t>Formulář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</si>
</sst>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0" fontId="47" fillId="2" borderId="0" xfId="53" applyFont="1" applyFill="1" applyAlignment="1">
      <alignment horizontal="center" vertical="center" wrapText="1"/>
    </xf>
    <xf numFmtId="0" fontId="48" fillId="2" borderId="56" xfId="53" applyFont="1" applyFill="1" applyBorder="1" applyAlignment="1">
      <alignment horizontal="center" vertical="center"/>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48" fillId="2" borderId="0" xfId="53" applyFont="1" applyFill="1" applyAlignment="1">
      <alignment horizontal="center" vertical="center" wrapText="1"/>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64" fillId="5" borderId="0" xfId="53" applyFont="1" applyFill="1" applyAlignment="1">
      <alignment horizontal="left" vertical="center" wrapText="1"/>
    </xf>
    <xf numFmtId="0" fontId="64" fillId="5" borderId="4" xfId="53" applyFont="1" applyFill="1" applyBorder="1" applyAlignment="1">
      <alignment horizontal="center"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0" fontId="10" fillId="5" borderId="0" xfId="53" applyFont="1" applyFill="1" applyAlignment="1">
      <alignment horizontal="left" vertical="center" wrapText="1"/>
    </xf>
    <xf numFmtId="0" fontId="9" fillId="5" borderId="9"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7" xfId="53" applyFont="1" applyFill="1" applyBorder="1" applyAlignment="1">
      <alignment horizontal="left" vertical="center" wrapText="1"/>
    </xf>
    <xf numFmtId="0" fontId="29" fillId="5" borderId="18"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5" xfId="53" applyFont="1" applyFill="1" applyBorder="1" applyAlignment="1">
      <alignment horizontal="center"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6" fillId="2" borderId="5" xfId="53" applyFont="1" applyFill="1" applyBorder="1" applyAlignment="1">
      <alignment horizontal="center" vertical="center" wrapText="1"/>
    </xf>
    <xf numFmtId="0" fontId="29" fillId="2" borderId="66" xfId="53" applyFont="1" applyFill="1" applyBorder="1" applyAlignment="1">
      <alignment horizontal="center" vertical="center" wrapText="1"/>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3" borderId="17"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G22" zoomScale="90" zoomScaleNormal="90" workbookViewId="0">
      <selection activeCell="S32" sqref="S32"/>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427</v>
      </c>
      <c r="J21" s="478"/>
      <c r="L21" s="464"/>
      <c r="M21" s="491" t="s">
        <v>468</v>
      </c>
      <c r="N21" s="425" t="s">
        <v>661</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c r="E25" s="401"/>
      <c r="F25" s="390"/>
      <c r="G25" s="402"/>
      <c r="H25" s="402"/>
      <c r="I25" s="402"/>
      <c r="J25" s="487"/>
      <c r="K25" s="487"/>
      <c r="L25" s="403"/>
      <c r="M25" s="400" t="s">
        <v>503</v>
      </c>
      <c r="N25" s="395" t="s">
        <v>662</v>
      </c>
      <c r="O25" s="401"/>
      <c r="P25" s="390">
        <v>237311</v>
      </c>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c r="E28" s="401"/>
      <c r="F28" s="390"/>
      <c r="G28" s="402"/>
      <c r="H28" s="402"/>
      <c r="I28" s="402"/>
      <c r="J28" s="487"/>
      <c r="K28" s="487"/>
      <c r="L28" s="399"/>
      <c r="M28" s="406" t="s">
        <v>442</v>
      </c>
      <c r="N28" s="395" t="s">
        <v>662</v>
      </c>
      <c r="O28" s="401"/>
      <c r="P28" s="390">
        <v>237311</v>
      </c>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c r="E31" s="407"/>
      <c r="F31" s="391"/>
      <c r="G31" s="402"/>
      <c r="H31" s="406" t="s">
        <v>444</v>
      </c>
      <c r="I31" s="489"/>
      <c r="J31" s="487"/>
      <c r="K31" s="487"/>
      <c r="L31" s="399"/>
      <c r="M31" s="406" t="s">
        <v>443</v>
      </c>
      <c r="N31" s="392" t="s">
        <v>662</v>
      </c>
      <c r="O31" s="407"/>
      <c r="P31" s="391">
        <v>237311</v>
      </c>
      <c r="Q31" s="402"/>
      <c r="R31" s="406" t="s">
        <v>444</v>
      </c>
      <c r="S31" s="489" t="s">
        <v>663</v>
      </c>
      <c r="T31" s="487"/>
    </row>
    <row r="32" spans="1:20" ht="16.5" x14ac:dyDescent="0.3">
      <c r="A32" s="469"/>
      <c r="B32" s="404"/>
      <c r="D32" s="393"/>
      <c r="E32" s="389"/>
      <c r="F32" s="391"/>
      <c r="I32" s="394"/>
      <c r="J32" s="478"/>
      <c r="K32" s="478"/>
      <c r="L32" s="404"/>
      <c r="M32" s="405"/>
      <c r="N32" s="393"/>
      <c r="O32" s="389"/>
      <c r="P32" s="391"/>
      <c r="Q32" s="405"/>
      <c r="R32" s="405"/>
      <c r="S32" s="394"/>
      <c r="T32" s="478"/>
    </row>
    <row r="33" spans="1:20" ht="16.5" x14ac:dyDescent="0.3">
      <c r="A33" s="469"/>
      <c r="B33" s="404"/>
      <c r="D33" s="393"/>
      <c r="E33" s="389"/>
      <c r="F33" s="391"/>
      <c r="I33" s="394"/>
      <c r="J33" s="478"/>
      <c r="K33" s="478"/>
      <c r="L33" s="404"/>
      <c r="M33" s="405"/>
      <c r="N33" s="393"/>
      <c r="O33" s="389"/>
      <c r="P33" s="391"/>
      <c r="Q33" s="405"/>
      <c r="R33" s="405"/>
      <c r="S33" s="394"/>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workbookViewId="0">
      <selection activeCell="F37" sqref="F37"/>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745" t="s">
        <v>502</v>
      </c>
      <c r="C5" s="746"/>
      <c r="D5" s="746"/>
      <c r="E5" s="746"/>
      <c r="F5" s="747"/>
      <c r="G5" s="109"/>
      <c r="H5" s="535"/>
    </row>
    <row r="6" spans="1:18" ht="42" customHeight="1" x14ac:dyDescent="0.3">
      <c r="A6" s="6"/>
      <c r="B6" s="748" t="s">
        <v>517</v>
      </c>
      <c r="C6" s="749"/>
      <c r="D6" s="749"/>
      <c r="E6" s="749"/>
      <c r="F6" s="750"/>
      <c r="G6" s="98"/>
      <c r="H6" s="330"/>
      <c r="I6" s="5"/>
      <c r="J6" s="5"/>
      <c r="K6" s="5"/>
      <c r="L6" s="5"/>
      <c r="M6" s="5"/>
      <c r="N6" s="5"/>
      <c r="O6" s="5"/>
      <c r="P6" s="5"/>
      <c r="Q6" s="5"/>
      <c r="R6" s="5"/>
    </row>
    <row r="7" spans="1:18" ht="17.25" x14ac:dyDescent="0.3">
      <c r="A7" s="6"/>
      <c r="B7" s="742" t="s">
        <v>360</v>
      </c>
      <c r="C7" s="743"/>
      <c r="D7" s="743"/>
      <c r="E7" s="743"/>
      <c r="F7" s="744"/>
      <c r="G7" s="97"/>
      <c r="I7" s="5"/>
      <c r="J7" s="5"/>
      <c r="K7" s="5"/>
      <c r="L7" s="5"/>
      <c r="M7" s="5"/>
      <c r="N7" s="5"/>
      <c r="O7" s="5"/>
      <c r="P7" s="5"/>
      <c r="Q7" s="5"/>
      <c r="R7" s="5"/>
    </row>
    <row r="8" spans="1:18" ht="17.25" x14ac:dyDescent="0.3">
      <c r="A8" s="6"/>
      <c r="B8" s="742" t="s">
        <v>516</v>
      </c>
      <c r="C8" s="743"/>
      <c r="D8" s="743"/>
      <c r="E8" s="743"/>
      <c r="F8" s="744"/>
      <c r="G8" s="97"/>
      <c r="I8" s="5"/>
      <c r="J8" s="5"/>
      <c r="K8" s="5"/>
      <c r="L8" s="5"/>
      <c r="M8" s="5"/>
      <c r="N8" s="5"/>
      <c r="O8" s="5"/>
      <c r="P8" s="5"/>
      <c r="Q8" s="5"/>
      <c r="R8" s="5"/>
    </row>
    <row r="9" spans="1:18" ht="17.25" x14ac:dyDescent="0.3">
      <c r="A9" s="6"/>
      <c r="B9" s="742" t="s">
        <v>361</v>
      </c>
      <c r="C9" s="743"/>
      <c r="D9" s="743"/>
      <c r="E9" s="743"/>
      <c r="F9" s="744"/>
      <c r="G9" s="97"/>
      <c r="I9" s="5"/>
      <c r="J9" s="5"/>
      <c r="K9" s="5"/>
      <c r="L9" s="5"/>
      <c r="M9" s="5"/>
      <c r="N9" s="5"/>
      <c r="O9" s="5"/>
      <c r="P9" s="5"/>
      <c r="Q9" s="5"/>
      <c r="R9" s="5"/>
    </row>
    <row r="10" spans="1:18" ht="41.25" customHeight="1" x14ac:dyDescent="0.3">
      <c r="A10" s="6"/>
      <c r="B10" s="742" t="s">
        <v>460</v>
      </c>
      <c r="C10" s="743"/>
      <c r="D10" s="743"/>
      <c r="E10" s="743"/>
      <c r="F10" s="744"/>
      <c r="G10" s="109"/>
      <c r="I10" s="5"/>
      <c r="J10" s="5"/>
      <c r="K10" s="5"/>
      <c r="L10" s="5"/>
      <c r="M10" s="5"/>
      <c r="N10" s="5"/>
      <c r="O10" s="5"/>
      <c r="P10" s="5"/>
      <c r="Q10" s="5"/>
      <c r="R10" s="5"/>
    </row>
    <row r="11" spans="1:18" ht="17.25" x14ac:dyDescent="0.3">
      <c r="A11" s="6"/>
      <c r="B11" s="742" t="s">
        <v>438</v>
      </c>
      <c r="C11" s="743"/>
      <c r="D11" s="743"/>
      <c r="E11" s="743"/>
      <c r="F11" s="744"/>
      <c r="G11" s="97"/>
      <c r="I11" s="5"/>
      <c r="J11" s="5"/>
      <c r="K11" s="5"/>
      <c r="L11" s="5"/>
      <c r="M11" s="5"/>
      <c r="N11" s="5"/>
      <c r="O11" s="5"/>
      <c r="P11" s="5"/>
      <c r="Q11" s="5"/>
      <c r="R11" s="5"/>
    </row>
    <row r="12" spans="1:18" ht="17.25" thickBot="1" x14ac:dyDescent="0.35">
      <c r="A12" s="6"/>
      <c r="B12" s="758" t="s">
        <v>439</v>
      </c>
      <c r="C12" s="759"/>
      <c r="D12" s="759"/>
      <c r="E12" s="759"/>
      <c r="F12" s="760"/>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761" t="s">
        <v>640</v>
      </c>
      <c r="C18" s="762"/>
      <c r="D18" s="762"/>
      <c r="E18" s="762"/>
      <c r="F18" s="763"/>
      <c r="G18" s="97"/>
    </row>
    <row r="19" spans="1:7" ht="16.350000000000001" customHeight="1" thickBot="1" x14ac:dyDescent="0.35">
      <c r="A19" s="6"/>
      <c r="B19" s="554"/>
      <c r="C19" s="556" t="s">
        <v>492</v>
      </c>
      <c r="D19" s="751" t="s">
        <v>662</v>
      </c>
      <c r="E19" s="752"/>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765" t="s">
        <v>2</v>
      </c>
      <c r="C23" s="9"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3" s="773"/>
      <c r="F23" s="774"/>
      <c r="G23" s="100" t="s">
        <v>370</v>
      </c>
    </row>
    <row r="24" spans="1:7" ht="18" customHeight="1" x14ac:dyDescent="0.3">
      <c r="A24" s="6"/>
      <c r="B24" s="765"/>
      <c r="C24" s="9"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4" s="767"/>
      <c r="F24" s="768"/>
      <c r="G24" s="100" t="s">
        <v>370</v>
      </c>
    </row>
    <row r="25" spans="1:7" ht="18" customHeight="1" x14ac:dyDescent="0.3">
      <c r="A25" s="6"/>
      <c r="B25" s="765" t="s">
        <v>4</v>
      </c>
      <c r="C25" s="9"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5" s="767"/>
      <c r="F25" s="768"/>
      <c r="G25" s="100" t="s">
        <v>370</v>
      </c>
    </row>
    <row r="26" spans="1:7" ht="18" customHeight="1" x14ac:dyDescent="0.3">
      <c r="A26" s="6"/>
      <c r="B26" s="765"/>
      <c r="C26" s="9"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26" s="767"/>
      <c r="F26" s="768"/>
      <c r="G26" s="100" t="s">
        <v>370</v>
      </c>
    </row>
    <row r="27" spans="1:7" ht="18" customHeight="1" x14ac:dyDescent="0.3">
      <c r="A27" s="6"/>
      <c r="B27" s="765" t="s">
        <v>5</v>
      </c>
      <c r="C27" s="9" t="s">
        <v>458</v>
      </c>
      <c r="D27" s="769" t="str">
        <f>+IF(AND(ISBLANK(Identifikace!D31),ISBLANK(Identifikace!N31)),"Vyplňte, prosím, údaje v listu Identifikace.","viz list Identifikace")</f>
        <v>viz list Identifikace</v>
      </c>
      <c r="E27" s="770"/>
      <c r="F27" s="771"/>
      <c r="G27" s="100" t="s">
        <v>370</v>
      </c>
    </row>
    <row r="28" spans="1:7" ht="18" customHeight="1" x14ac:dyDescent="0.3">
      <c r="A28" s="6"/>
      <c r="B28" s="765"/>
      <c r="C28" s="9" t="s">
        <v>459</v>
      </c>
      <c r="D28" s="736" t="str">
        <f>+IF(AND(ISBLANK(Identifikace!F31),ISBLANK(Identifikace!P31)),"Vyplňte, prosím, údaje v listu Identifikace.","viz list Identifikace")</f>
        <v>viz list Identifikace</v>
      </c>
      <c r="E28" s="737"/>
      <c r="F28" s="738"/>
      <c r="G28" s="100" t="s">
        <v>370</v>
      </c>
    </row>
    <row r="29" spans="1:7" ht="18" customHeight="1" x14ac:dyDescent="0.3">
      <c r="A29" s="6"/>
      <c r="B29" s="316" t="s">
        <v>6</v>
      </c>
      <c r="C29" s="9" t="s">
        <v>358</v>
      </c>
      <c r="D29" s="739" t="s">
        <v>666</v>
      </c>
      <c r="E29" s="740"/>
      <c r="F29" s="741"/>
      <c r="G29" s="100" t="s">
        <v>370</v>
      </c>
    </row>
    <row r="30" spans="1:7" ht="18" customHeight="1" thickBot="1" x14ac:dyDescent="0.35">
      <c r="A30" s="6"/>
      <c r="B30" s="316" t="s">
        <v>7</v>
      </c>
      <c r="C30" s="9" t="s">
        <v>8</v>
      </c>
      <c r="D30" s="781">
        <v>1</v>
      </c>
      <c r="E30" s="782"/>
      <c r="F30" s="783"/>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00" t="s">
        <v>370</v>
      </c>
    </row>
    <row r="34" spans="1:8" ht="24" customHeight="1" x14ac:dyDescent="0.3">
      <c r="A34" s="6"/>
      <c r="B34" s="316" t="s">
        <v>13</v>
      </c>
      <c r="C34" s="764" t="s">
        <v>14</v>
      </c>
      <c r="D34" s="764"/>
      <c r="E34" s="542"/>
      <c r="F34" s="543">
        <v>0.3</v>
      </c>
      <c r="G34" s="100" t="s">
        <v>370</v>
      </c>
    </row>
    <row r="35" spans="1:8" ht="24" customHeight="1" x14ac:dyDescent="0.3">
      <c r="A35" s="6"/>
      <c r="B35" s="316" t="s">
        <v>15</v>
      </c>
      <c r="C35" s="764" t="s">
        <v>16</v>
      </c>
      <c r="D35" s="764"/>
      <c r="E35" s="441"/>
      <c r="F35" s="383">
        <v>0.3</v>
      </c>
      <c r="G35" s="100" t="s">
        <v>370</v>
      </c>
    </row>
    <row r="36" spans="1:8" ht="24" customHeight="1" thickBot="1" x14ac:dyDescent="0.35">
      <c r="A36" s="6"/>
      <c r="B36" s="316" t="s">
        <v>17</v>
      </c>
      <c r="C36" s="764" t="s">
        <v>648</v>
      </c>
      <c r="D36" s="764"/>
      <c r="E36" s="544"/>
      <c r="F36" s="545">
        <v>17.36</v>
      </c>
      <c r="G36" s="100" t="s">
        <v>370</v>
      </c>
    </row>
    <row r="37" spans="1:8" ht="17.25" x14ac:dyDescent="0.3">
      <c r="A37" s="6"/>
      <c r="B37" s="10"/>
      <c r="C37" s="6"/>
      <c r="D37" s="6"/>
      <c r="E37" s="6"/>
      <c r="F37" s="6"/>
      <c r="G37" s="97"/>
    </row>
    <row r="38" spans="1:8" ht="39.75" customHeight="1" thickBot="1" x14ac:dyDescent="0.35">
      <c r="A38" s="6"/>
      <c r="B38" s="757" t="s">
        <v>0</v>
      </c>
      <c r="C38" s="757"/>
      <c r="D38" s="757"/>
      <c r="E38" s="757"/>
      <c r="F38" s="757"/>
      <c r="G38" s="97"/>
    </row>
    <row r="39" spans="1:8" ht="26.25" customHeight="1" x14ac:dyDescent="0.3">
      <c r="A39" s="6"/>
      <c r="B39" s="775" t="s">
        <v>19</v>
      </c>
      <c r="C39" s="777" t="s">
        <v>20</v>
      </c>
      <c r="D39" s="779" t="s">
        <v>353</v>
      </c>
      <c r="E39" s="572" t="s">
        <v>9</v>
      </c>
      <c r="F39" s="573" t="s">
        <v>10</v>
      </c>
      <c r="G39" s="97"/>
    </row>
    <row r="40" spans="1:8" ht="16.5" x14ac:dyDescent="0.3">
      <c r="A40" s="6"/>
      <c r="B40" s="776"/>
      <c r="C40" s="778"/>
      <c r="D40" s="780"/>
      <c r="E40" s="318">
        <v>2025</v>
      </c>
      <c r="F40" s="59">
        <v>2025</v>
      </c>
      <c r="G40" s="97"/>
    </row>
    <row r="41" spans="1:8" ht="16.5" x14ac:dyDescent="0.3">
      <c r="A41" s="6"/>
      <c r="B41" s="776"/>
      <c r="C41" s="778"/>
      <c r="D41" s="780"/>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0</v>
      </c>
      <c r="F43" s="23">
        <f>+F44+F45+F46+F47</f>
        <v>0.42</v>
      </c>
      <c r="G43" s="100" t="s">
        <v>370</v>
      </c>
    </row>
    <row r="44" spans="1:8" ht="17.100000000000001" customHeight="1" x14ac:dyDescent="0.3">
      <c r="A44" s="6"/>
      <c r="B44" s="30" t="s">
        <v>178</v>
      </c>
      <c r="C44" s="31" t="s">
        <v>26</v>
      </c>
      <c r="D44" s="320" t="s">
        <v>25</v>
      </c>
      <c r="E44" s="367"/>
      <c r="F44" s="368"/>
      <c r="G44" s="100" t="s">
        <v>370</v>
      </c>
    </row>
    <row r="45" spans="1:8" ht="17.100000000000001" customHeight="1" x14ac:dyDescent="0.3">
      <c r="A45" s="6"/>
      <c r="B45" s="30" t="s">
        <v>179</v>
      </c>
      <c r="C45" s="31" t="s">
        <v>27</v>
      </c>
      <c r="D45" s="320" t="s">
        <v>25</v>
      </c>
      <c r="E45" s="367"/>
      <c r="F45" s="368">
        <v>0.42</v>
      </c>
      <c r="G45" s="100" t="s">
        <v>370</v>
      </c>
    </row>
    <row r="46" spans="1:8" ht="17.100000000000001" customHeight="1" x14ac:dyDescent="0.3">
      <c r="A46" s="6"/>
      <c r="B46" s="30" t="s">
        <v>180</v>
      </c>
      <c r="C46" s="31" t="s">
        <v>28</v>
      </c>
      <c r="D46" s="320" t="s">
        <v>25</v>
      </c>
      <c r="E46" s="367"/>
      <c r="F46" s="368"/>
      <c r="G46" s="100" t="s">
        <v>370</v>
      </c>
    </row>
    <row r="47" spans="1:8" ht="17.100000000000001" customHeight="1" thickBot="1" x14ac:dyDescent="0.35">
      <c r="A47" s="6"/>
      <c r="B47" s="32" t="s">
        <v>181</v>
      </c>
      <c r="C47" s="33" t="s">
        <v>29</v>
      </c>
      <c r="D47" s="321" t="s">
        <v>25</v>
      </c>
      <c r="E47" s="369"/>
      <c r="F47" s="370"/>
      <c r="G47" s="100" t="s">
        <v>370</v>
      </c>
    </row>
    <row r="48" spans="1:8" ht="17.100000000000001" customHeight="1" x14ac:dyDescent="0.3">
      <c r="A48" s="6"/>
      <c r="B48" s="28" t="s">
        <v>30</v>
      </c>
      <c r="C48" s="29" t="s">
        <v>31</v>
      </c>
      <c r="D48" s="319" t="s">
        <v>25</v>
      </c>
      <c r="E48" s="22">
        <f>+E49+E50</f>
        <v>0</v>
      </c>
      <c r="F48" s="23">
        <f>+F49+F50</f>
        <v>0.15</v>
      </c>
      <c r="G48" s="100" t="s">
        <v>370</v>
      </c>
    </row>
    <row r="49" spans="1:8" ht="17.100000000000001" customHeight="1" x14ac:dyDescent="0.3">
      <c r="A49" s="6"/>
      <c r="B49" s="30" t="s">
        <v>182</v>
      </c>
      <c r="C49" s="31" t="s">
        <v>32</v>
      </c>
      <c r="D49" s="320" t="s">
        <v>25</v>
      </c>
      <c r="E49" s="367"/>
      <c r="F49" s="368">
        <v>0.15</v>
      </c>
      <c r="G49" s="100" t="s">
        <v>370</v>
      </c>
    </row>
    <row r="50" spans="1:8" ht="17.100000000000001" customHeight="1" thickBot="1" x14ac:dyDescent="0.35">
      <c r="A50" s="6"/>
      <c r="B50" s="32" t="s">
        <v>183</v>
      </c>
      <c r="C50" s="33" t="s">
        <v>33</v>
      </c>
      <c r="D50" s="321" t="s">
        <v>25</v>
      </c>
      <c r="E50" s="369"/>
      <c r="F50" s="370"/>
      <c r="G50" s="100" t="s">
        <v>370</v>
      </c>
    </row>
    <row r="51" spans="1:8" ht="17.100000000000001" customHeight="1" x14ac:dyDescent="0.3">
      <c r="A51" s="6"/>
      <c r="B51" s="28" t="s">
        <v>34</v>
      </c>
      <c r="C51" s="29" t="s">
        <v>35</v>
      </c>
      <c r="D51" s="319" t="s">
        <v>25</v>
      </c>
      <c r="E51" s="22">
        <f>+E52+E53</f>
        <v>0</v>
      </c>
      <c r="F51" s="23">
        <f>+F52+F53</f>
        <v>0.03</v>
      </c>
      <c r="G51" s="100" t="s">
        <v>370</v>
      </c>
    </row>
    <row r="52" spans="1:8" ht="17.100000000000001" customHeight="1" x14ac:dyDescent="0.3">
      <c r="A52" s="6"/>
      <c r="B52" s="30" t="s">
        <v>184</v>
      </c>
      <c r="C52" s="31" t="s">
        <v>36</v>
      </c>
      <c r="D52" s="320" t="s">
        <v>25</v>
      </c>
      <c r="E52" s="367"/>
      <c r="F52" s="368">
        <v>0.03</v>
      </c>
      <c r="G52" s="100" t="s">
        <v>370</v>
      </c>
    </row>
    <row r="53" spans="1:8" ht="17.100000000000001" customHeight="1" thickBot="1" x14ac:dyDescent="0.35">
      <c r="A53" s="6"/>
      <c r="B53" s="32" t="s">
        <v>185</v>
      </c>
      <c r="C53" s="33" t="s">
        <v>37</v>
      </c>
      <c r="D53" s="321" t="s">
        <v>25</v>
      </c>
      <c r="E53" s="369"/>
      <c r="F53" s="370"/>
      <c r="G53" s="100" t="s">
        <v>370</v>
      </c>
    </row>
    <row r="54" spans="1:8" ht="17.100000000000001" customHeight="1" x14ac:dyDescent="0.3">
      <c r="A54" s="6"/>
      <c r="B54" s="28" t="s">
        <v>38</v>
      </c>
      <c r="C54" s="29" t="s">
        <v>39</v>
      </c>
      <c r="D54" s="319" t="s">
        <v>25</v>
      </c>
      <c r="E54" s="713">
        <f>+E55+E56+E57+SUMIF(E58,"&gt;=0",E58)</f>
        <v>0</v>
      </c>
      <c r="F54" s="717">
        <f>+F55+F56+F57+SUMIF(F58,"&gt;=0",F58)</f>
        <v>0.56999999999999995</v>
      </c>
      <c r="G54" s="100" t="s">
        <v>370</v>
      </c>
    </row>
    <row r="55" spans="1:8" ht="17.100000000000001" customHeight="1" x14ac:dyDescent="0.3">
      <c r="A55" s="6"/>
      <c r="B55" s="30" t="s">
        <v>186</v>
      </c>
      <c r="C55" s="34" t="s">
        <v>149</v>
      </c>
      <c r="D55" s="320" t="s">
        <v>25</v>
      </c>
      <c r="E55" s="367"/>
      <c r="F55" s="368">
        <v>0.56999999999999995</v>
      </c>
      <c r="G55" s="100" t="s">
        <v>370</v>
      </c>
    </row>
    <row r="56" spans="1:8" ht="17.100000000000001" customHeight="1" x14ac:dyDescent="0.3">
      <c r="A56" s="6"/>
      <c r="B56" s="30" t="s">
        <v>187</v>
      </c>
      <c r="C56" s="34" t="s">
        <v>40</v>
      </c>
      <c r="D56" s="320" t="s">
        <v>25</v>
      </c>
      <c r="E56" s="367"/>
      <c r="F56" s="368"/>
      <c r="G56" s="100" t="s">
        <v>370</v>
      </c>
    </row>
    <row r="57" spans="1:8" ht="17.100000000000001" customHeight="1" x14ac:dyDescent="0.3">
      <c r="A57" s="6"/>
      <c r="B57" s="30" t="s">
        <v>188</v>
      </c>
      <c r="C57" s="31" t="s">
        <v>41</v>
      </c>
      <c r="D57" s="320" t="s">
        <v>25</v>
      </c>
      <c r="E57" s="367"/>
      <c r="F57" s="368"/>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v>
      </c>
      <c r="F59" s="23">
        <f>+F60+F61+F62</f>
        <v>0.36499999999999999</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c r="F61" s="368">
        <v>0.35</v>
      </c>
      <c r="G61" s="100" t="s">
        <v>370</v>
      </c>
    </row>
    <row r="62" spans="1:8" ht="17.100000000000001" customHeight="1" thickBot="1" x14ac:dyDescent="0.35">
      <c r="A62" s="6"/>
      <c r="B62" s="32" t="s">
        <v>192</v>
      </c>
      <c r="C62" s="33" t="s">
        <v>46</v>
      </c>
      <c r="D62" s="321" t="s">
        <v>25</v>
      </c>
      <c r="E62" s="369"/>
      <c r="F62" s="370">
        <v>1.4999999999999999E-2</v>
      </c>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v>5.1999999999999998E-2</v>
      </c>
      <c r="G65" s="100" t="s">
        <v>370</v>
      </c>
    </row>
    <row r="66" spans="1:8" ht="17.100000000000001" customHeight="1" x14ac:dyDescent="0.3">
      <c r="A66" s="6"/>
      <c r="B66" s="35" t="s">
        <v>53</v>
      </c>
      <c r="C66" s="37" t="s">
        <v>54</v>
      </c>
      <c r="D66" s="324" t="s">
        <v>25</v>
      </c>
      <c r="E66" s="371"/>
      <c r="F66" s="372">
        <v>1.4999999999999999E-2</v>
      </c>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0</v>
      </c>
      <c r="F68" s="714">
        <f>+F43+F48+F51+F54+F63+F64+F65+F66+F59</f>
        <v>1.6019999999999999</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c r="F70" s="553">
        <v>0.3</v>
      </c>
      <c r="G70" s="100" t="s">
        <v>370</v>
      </c>
    </row>
    <row r="71" spans="1:8" ht="16.5" x14ac:dyDescent="0.3">
      <c r="A71" s="6"/>
      <c r="B71" s="44" t="s">
        <v>60</v>
      </c>
      <c r="C71" s="45" t="s">
        <v>61</v>
      </c>
      <c r="D71" s="46" t="s">
        <v>207</v>
      </c>
      <c r="E71" s="367"/>
      <c r="F71" s="365" t="s">
        <v>198</v>
      </c>
      <c r="G71" s="100" t="s">
        <v>370</v>
      </c>
      <c r="H71" s="414"/>
    </row>
    <row r="72" spans="1:8" ht="16.5" x14ac:dyDescent="0.3">
      <c r="A72" s="6"/>
      <c r="B72" s="44" t="s">
        <v>62</v>
      </c>
      <c r="C72" s="47" t="s">
        <v>63</v>
      </c>
      <c r="D72" s="46" t="s">
        <v>207</v>
      </c>
      <c r="E72" s="367"/>
      <c r="F72" s="365" t="s">
        <v>198</v>
      </c>
      <c r="G72" s="100" t="s">
        <v>370</v>
      </c>
    </row>
    <row r="73" spans="1:8" ht="16.5" x14ac:dyDescent="0.3">
      <c r="A73" s="6"/>
      <c r="B73" s="44" t="s">
        <v>64</v>
      </c>
      <c r="C73" s="45" t="s">
        <v>65</v>
      </c>
      <c r="D73" s="46" t="s">
        <v>207</v>
      </c>
      <c r="E73" s="366" t="s">
        <v>198</v>
      </c>
      <c r="F73" s="368">
        <v>1.2E-2</v>
      </c>
      <c r="G73" s="100" t="s">
        <v>370</v>
      </c>
      <c r="H73" s="107"/>
    </row>
    <row r="74" spans="1:8" ht="16.5" x14ac:dyDescent="0.3">
      <c r="A74" s="6"/>
      <c r="B74" s="44" t="s">
        <v>66</v>
      </c>
      <c r="C74" s="47" t="s">
        <v>67</v>
      </c>
      <c r="D74" s="46" t="s">
        <v>207</v>
      </c>
      <c r="E74" s="366" t="s">
        <v>198</v>
      </c>
      <c r="F74" s="368">
        <v>1.2E-2</v>
      </c>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c r="F78" s="368">
        <v>1.2E-2</v>
      </c>
      <c r="G78" s="100" t="s">
        <v>370</v>
      </c>
      <c r="H78" s="109"/>
    </row>
    <row r="79" spans="1:8" ht="17.25" thickBot="1" x14ac:dyDescent="0.35">
      <c r="A79" s="6"/>
      <c r="B79" s="601" t="s">
        <v>547</v>
      </c>
      <c r="C79" s="66" t="s">
        <v>520</v>
      </c>
      <c r="D79" s="303" t="s">
        <v>582</v>
      </c>
      <c r="E79" s="375"/>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54" t="s">
        <v>77</v>
      </c>
      <c r="C89" s="755"/>
      <c r="D89" s="755"/>
      <c r="E89" s="755"/>
      <c r="F89" s="756"/>
      <c r="G89" s="99"/>
      <c r="H89" s="107"/>
    </row>
    <row r="90" spans="1:8" ht="16.5" x14ac:dyDescent="0.3">
      <c r="A90" s="6"/>
      <c r="B90" s="787"/>
      <c r="C90" s="777" t="s">
        <v>78</v>
      </c>
      <c r="D90" s="789" t="s">
        <v>79</v>
      </c>
      <c r="E90" s="572" t="s">
        <v>9</v>
      </c>
      <c r="F90" s="573" t="s">
        <v>10</v>
      </c>
      <c r="G90" s="753"/>
    </row>
    <row r="91" spans="1:8" ht="16.5" x14ac:dyDescent="0.3">
      <c r="A91" s="6"/>
      <c r="B91" s="788"/>
      <c r="C91" s="778"/>
      <c r="D91" s="790"/>
      <c r="E91" s="317" t="s">
        <v>21</v>
      </c>
      <c r="F91" s="24" t="s">
        <v>21</v>
      </c>
      <c r="G91" s="753"/>
    </row>
    <row r="92" spans="1:8" ht="17.25" thickBot="1" x14ac:dyDescent="0.35">
      <c r="A92" s="6"/>
      <c r="B92" s="76">
        <v>1</v>
      </c>
      <c r="C92" s="53">
        <v>2</v>
      </c>
      <c r="D92" s="53" t="s">
        <v>22</v>
      </c>
      <c r="E92" s="81" t="s">
        <v>81</v>
      </c>
      <c r="F92" s="82" t="s">
        <v>82</v>
      </c>
      <c r="G92" s="753"/>
    </row>
    <row r="93" spans="1:8" ht="16.5" x14ac:dyDescent="0.3">
      <c r="A93" s="6"/>
      <c r="B93" s="83" t="s">
        <v>83</v>
      </c>
      <c r="C93" s="84" t="s">
        <v>84</v>
      </c>
      <c r="D93" s="295" t="s">
        <v>208</v>
      </c>
      <c r="E93" s="22" t="str">
        <f>+IFERROR(+IF(E71&lt;&gt;0,E68/E71,IF(E78&lt;&gt;0,E68/E78,E68/E77))," ")</f>
        <v xml:space="preserve"> </v>
      </c>
      <c r="F93" s="23">
        <f>IFERROR(IF((F73+F75)&lt;&gt;0,F68/(F73+F75),IF(F77&lt;&gt;0,F68/F77,F68/F78)),"  ")</f>
        <v>133.5</v>
      </c>
      <c r="G93" s="100" t="s">
        <v>370</v>
      </c>
      <c r="H93" s="114"/>
    </row>
    <row r="94" spans="1:8" ht="16.5" x14ac:dyDescent="0.3">
      <c r="A94" s="6"/>
      <c r="B94" s="44" t="s">
        <v>85</v>
      </c>
      <c r="C94" s="62" t="s">
        <v>86</v>
      </c>
      <c r="D94" s="46" t="s">
        <v>25</v>
      </c>
      <c r="E94" s="296">
        <f>IFERROR(+E95+E96,0)</f>
        <v>0</v>
      </c>
      <c r="F94" s="67">
        <f>IFERROR(+F95+F96,0)</f>
        <v>0</v>
      </c>
      <c r="G94" s="100" t="s">
        <v>370</v>
      </c>
      <c r="H94" s="332"/>
    </row>
    <row r="95" spans="1:8" ht="28.5" x14ac:dyDescent="0.3">
      <c r="A95" s="6"/>
      <c r="B95" s="50" t="s">
        <v>193</v>
      </c>
      <c r="C95" s="45" t="s">
        <v>88</v>
      </c>
      <c r="D95" s="46" t="s">
        <v>25</v>
      </c>
      <c r="E95" s="367"/>
      <c r="F95" s="368">
        <v>0</v>
      </c>
      <c r="G95" s="100" t="s">
        <v>370</v>
      </c>
      <c r="H95" s="114"/>
    </row>
    <row r="96" spans="1:8" ht="28.5" x14ac:dyDescent="0.3">
      <c r="A96" s="6"/>
      <c r="B96" s="50" t="s">
        <v>194</v>
      </c>
      <c r="C96" s="45" t="s">
        <v>157</v>
      </c>
      <c r="D96" s="46" t="s">
        <v>25</v>
      </c>
      <c r="E96" s="367"/>
      <c r="F96" s="368">
        <v>0</v>
      </c>
      <c r="G96" s="100" t="s">
        <v>370</v>
      </c>
    </row>
    <row r="97" spans="1:11" ht="16.5" x14ac:dyDescent="0.3">
      <c r="A97" s="6"/>
      <c r="B97" s="44" t="s">
        <v>90</v>
      </c>
      <c r="C97" s="62" t="s">
        <v>158</v>
      </c>
      <c r="D97" s="46" t="s">
        <v>25</v>
      </c>
      <c r="E97" s="296">
        <f>IFERROR(+E68+E94,0)</f>
        <v>0</v>
      </c>
      <c r="F97" s="67">
        <f>IFERROR(+F68+F94,0)</f>
        <v>1.6019999999999999</v>
      </c>
      <c r="G97" s="100" t="s">
        <v>370</v>
      </c>
      <c r="H97" s="332"/>
    </row>
    <row r="98" spans="1:11" ht="16.5" x14ac:dyDescent="0.3">
      <c r="A98" s="6"/>
      <c r="B98" s="44" t="s">
        <v>92</v>
      </c>
      <c r="C98" s="45" t="s">
        <v>159</v>
      </c>
      <c r="D98" s="46" t="s">
        <v>25</v>
      </c>
      <c r="E98" s="367"/>
      <c r="F98" s="368">
        <v>-0.83399999999999996</v>
      </c>
      <c r="G98" s="100" t="s">
        <v>370</v>
      </c>
    </row>
    <row r="99" spans="1:11" ht="27" customHeight="1" x14ac:dyDescent="0.3">
      <c r="A99" s="6"/>
      <c r="B99" s="44" t="s">
        <v>93</v>
      </c>
      <c r="C99" s="51" t="s">
        <v>391</v>
      </c>
      <c r="D99" s="46" t="s">
        <v>94</v>
      </c>
      <c r="E99" s="297" t="str">
        <f>IFERROR(+(E98/E97)*100," ")</f>
        <v xml:space="preserve"> </v>
      </c>
      <c r="F99" s="54">
        <f>IFERROR(+(F98/F97)*100," ")</f>
        <v>-52.059925093632963</v>
      </c>
      <c r="G99" s="100" t="s">
        <v>370</v>
      </c>
    </row>
    <row r="100" spans="1:11" ht="16.5" x14ac:dyDescent="0.3">
      <c r="A100" s="6"/>
      <c r="B100" s="44" t="s">
        <v>95</v>
      </c>
      <c r="C100" s="62" t="s">
        <v>96</v>
      </c>
      <c r="D100" s="46" t="s">
        <v>25</v>
      </c>
      <c r="E100" s="508">
        <f>+IF(E35-E55-E56&gt;=0,E35-E55-E56,"0,000000")</f>
        <v>0</v>
      </c>
      <c r="F100" s="335" t="str">
        <f>+IF(F35-F55-F56&gt;=0,F35-F55-F56,"0,000000")</f>
        <v>0,000000</v>
      </c>
      <c r="G100" s="100" t="s">
        <v>370</v>
      </c>
      <c r="H100" s="114"/>
      <c r="K100" s="348"/>
    </row>
    <row r="101" spans="1:11" ht="16.5" x14ac:dyDescent="0.3">
      <c r="A101" s="6"/>
      <c r="B101" s="44" t="s">
        <v>97</v>
      </c>
      <c r="C101" s="45" t="s">
        <v>98</v>
      </c>
      <c r="D101" s="46" t="s">
        <v>25</v>
      </c>
      <c r="E101" s="509">
        <f>IFERROR(+E98-E100," ")</f>
        <v>0</v>
      </c>
      <c r="F101" s="67">
        <f>IFERROR(+F98-F100," ")</f>
        <v>-0.83399999999999996</v>
      </c>
      <c r="G101" s="100" t="s">
        <v>370</v>
      </c>
    </row>
    <row r="102" spans="1:11" ht="16.5" x14ac:dyDescent="0.3">
      <c r="A102" s="6"/>
      <c r="B102" s="44" t="s">
        <v>100</v>
      </c>
      <c r="C102" s="45" t="s">
        <v>160</v>
      </c>
      <c r="D102" s="46" t="s">
        <v>25</v>
      </c>
      <c r="E102" s="296">
        <f>IFERROR(+E97+E98," ")</f>
        <v>0</v>
      </c>
      <c r="F102" s="67">
        <f>IFERROR(+F97+F98," ")</f>
        <v>0.7679999999999999</v>
      </c>
      <c r="G102" s="100" t="s">
        <v>370</v>
      </c>
    </row>
    <row r="103" spans="1:11" ht="16.5" x14ac:dyDescent="0.3">
      <c r="A103" s="6"/>
      <c r="B103" s="52" t="s">
        <v>102</v>
      </c>
      <c r="C103" s="45" t="s">
        <v>161</v>
      </c>
      <c r="D103" s="46" t="s">
        <v>207</v>
      </c>
      <c r="E103" s="679">
        <f>+IF(E71&lt;&gt;0,E71,IF(E78&lt;&gt;0,E78,E77))</f>
        <v>0</v>
      </c>
      <c r="F103" s="680">
        <f>+IF((F73+F75)&lt;&gt;0,F73+F75,IF(F77&lt;&gt;0,F77,F78))</f>
        <v>1.2E-2</v>
      </c>
      <c r="G103" s="100" t="s">
        <v>370</v>
      </c>
      <c r="H103" s="641"/>
    </row>
    <row r="104" spans="1:11" ht="16.5" x14ac:dyDescent="0.3">
      <c r="A104" s="6"/>
      <c r="B104" s="44" t="s">
        <v>104</v>
      </c>
      <c r="C104" s="45" t="s">
        <v>105</v>
      </c>
      <c r="D104" s="46" t="s">
        <v>208</v>
      </c>
      <c r="E104" s="297" t="str">
        <f>IFERROR(FLOOR(+E102/E103,0.01)," ")</f>
        <v xml:space="preserve"> </v>
      </c>
      <c r="F104" s="54">
        <f>IFERROR(FLOOR(+F102/F103,0.01)," ")</f>
        <v>64</v>
      </c>
      <c r="G104" s="100" t="s">
        <v>370</v>
      </c>
    </row>
    <row r="105" spans="1:11" ht="16.5" x14ac:dyDescent="0.3">
      <c r="A105" s="6"/>
      <c r="B105" s="44" t="s">
        <v>107</v>
      </c>
      <c r="C105" s="45" t="s">
        <v>108</v>
      </c>
      <c r="D105" s="46" t="s">
        <v>208</v>
      </c>
      <c r="E105" s="387"/>
      <c r="F105" s="388">
        <v>64</v>
      </c>
      <c r="G105" s="100" t="s">
        <v>370</v>
      </c>
    </row>
    <row r="106" spans="1:11" ht="17.25" thickBot="1" x14ac:dyDescent="0.35">
      <c r="A106" s="6"/>
      <c r="B106" s="39" t="s">
        <v>110</v>
      </c>
      <c r="C106" s="48" t="s">
        <v>111</v>
      </c>
      <c r="D106" s="49" t="s">
        <v>208</v>
      </c>
      <c r="E106" s="298" t="str">
        <f>IFERROR(FLOOR(+IF((E55+E56)&lt;E34,(E68-E55-E56-E58+E34+E120)/E103,(E68-E113+E120)/E103),0.01)," ")</f>
        <v xml:space="preserve"> </v>
      </c>
      <c r="F106" s="55">
        <f>IFERROR(FLOOR(+IF((F55+F56)&lt;F34,(F68-F55-F56-F58+F34+F120)/F103,(F68-F113+F120)/F103),0.01)," ")</f>
        <v>133.5</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54" t="s">
        <v>112</v>
      </c>
      <c r="C109" s="755"/>
      <c r="D109" s="755"/>
      <c r="E109" s="755"/>
      <c r="F109" s="756"/>
      <c r="G109" s="97"/>
    </row>
    <row r="110" spans="1:11" ht="25.5" customHeight="1" x14ac:dyDescent="0.3">
      <c r="A110" s="6"/>
      <c r="B110" s="791" t="s">
        <v>19</v>
      </c>
      <c r="C110" s="789" t="s">
        <v>113</v>
      </c>
      <c r="D110" s="789" t="s">
        <v>197</v>
      </c>
      <c r="E110" s="572" t="s">
        <v>9</v>
      </c>
      <c r="F110" s="573" t="s">
        <v>10</v>
      </c>
      <c r="G110" s="97"/>
    </row>
    <row r="111" spans="1:11" ht="29.25" thickBot="1" x14ac:dyDescent="0.35">
      <c r="A111" s="6"/>
      <c r="B111" s="792"/>
      <c r="C111" s="793"/>
      <c r="D111" s="793"/>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v>0</v>
      </c>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98"/>
      <c r="D126" s="798"/>
      <c r="E126" s="798"/>
      <c r="F126" s="799"/>
      <c r="G126" s="104"/>
      <c r="H126" s="413"/>
    </row>
    <row r="127" spans="1:8" ht="17.25" thickBot="1" x14ac:dyDescent="0.35">
      <c r="A127" s="6"/>
      <c r="B127" s="20"/>
      <c r="C127" s="337"/>
      <c r="D127" s="337"/>
      <c r="E127" s="18"/>
      <c r="F127" s="18"/>
      <c r="G127" s="104"/>
      <c r="H127" s="413"/>
    </row>
    <row r="128" spans="1:8" ht="56.25" customHeight="1" thickBot="1" x14ac:dyDescent="0.35">
      <c r="A128" s="6"/>
      <c r="B128" s="811" t="s">
        <v>430</v>
      </c>
      <c r="C128" s="755"/>
      <c r="D128" s="755"/>
      <c r="E128" s="755"/>
      <c r="F128" s="756"/>
      <c r="G128" s="99"/>
      <c r="H128" s="414"/>
    </row>
    <row r="129" spans="1:8" ht="16.5" x14ac:dyDescent="0.3">
      <c r="A129" s="6"/>
      <c r="B129" s="788"/>
      <c r="C129" s="778" t="s">
        <v>78</v>
      </c>
      <c r="D129" s="778" t="s">
        <v>79</v>
      </c>
      <c r="E129" s="575" t="s">
        <v>9</v>
      </c>
      <c r="F129" s="576" t="s">
        <v>10</v>
      </c>
      <c r="G129" s="794"/>
    </row>
    <row r="130" spans="1:8" ht="16.5" x14ac:dyDescent="0.3">
      <c r="A130" s="6"/>
      <c r="B130" s="788"/>
      <c r="C130" s="778"/>
      <c r="D130" s="778"/>
      <c r="E130" s="317" t="s">
        <v>21</v>
      </c>
      <c r="F130" s="24" t="s">
        <v>21</v>
      </c>
      <c r="G130" s="794"/>
    </row>
    <row r="131" spans="1:8" ht="17.25" thickBot="1" x14ac:dyDescent="0.35">
      <c r="A131" s="6"/>
      <c r="B131" s="91">
        <v>1</v>
      </c>
      <c r="C131" s="81">
        <v>2</v>
      </c>
      <c r="D131" s="81" t="s">
        <v>22</v>
      </c>
      <c r="E131" s="81">
        <v>3</v>
      </c>
      <c r="F131" s="82">
        <v>4</v>
      </c>
      <c r="G131" s="794"/>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t="str">
        <f>IFERROR(+(E132/E102)*100,"  ")</f>
        <v xml:space="preserve">  </v>
      </c>
      <c r="F133" s="54">
        <f>IFERROR(+(F132/F102)*100,"  ")</f>
        <v>0</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95" t="s">
        <v>491</v>
      </c>
      <c r="D139" s="796"/>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84" t="s">
        <v>642</v>
      </c>
      <c r="C143" s="785"/>
      <c r="D143" s="785"/>
      <c r="E143" s="785"/>
      <c r="F143" s="786"/>
      <c r="G143" s="97"/>
    </row>
    <row r="144" spans="1:8" ht="17.25" thickBot="1" x14ac:dyDescent="0.35">
      <c r="A144" s="6"/>
      <c r="B144" s="19" t="s">
        <v>206</v>
      </c>
      <c r="C144" s="19"/>
      <c r="D144" s="19"/>
      <c r="E144" s="19"/>
      <c r="F144" s="19"/>
      <c r="G144" s="109"/>
    </row>
    <row r="145" spans="1:10" ht="16.5" x14ac:dyDescent="0.3">
      <c r="A145" s="6"/>
      <c r="B145" s="803" t="s">
        <v>19</v>
      </c>
      <c r="C145" s="779" t="s">
        <v>20</v>
      </c>
      <c r="D145" s="805" t="s">
        <v>79</v>
      </c>
      <c r="E145" s="574" t="s">
        <v>9</v>
      </c>
      <c r="F145" s="571" t="s">
        <v>10</v>
      </c>
      <c r="G145" s="97"/>
    </row>
    <row r="146" spans="1:10" ht="16.5" x14ac:dyDescent="0.3">
      <c r="A146" s="6"/>
      <c r="B146" s="804"/>
      <c r="C146" s="780"/>
      <c r="D146" s="806"/>
      <c r="E146" s="318" t="s">
        <v>643</v>
      </c>
      <c r="F146" s="59" t="s">
        <v>643</v>
      </c>
      <c r="G146" s="109"/>
    </row>
    <row r="147" spans="1:10" ht="16.5" x14ac:dyDescent="0.3">
      <c r="A147" s="6"/>
      <c r="B147" s="804"/>
      <c r="C147" s="780"/>
      <c r="D147" s="807"/>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808" t="s">
        <v>428</v>
      </c>
      <c r="C149" s="809"/>
      <c r="D149" s="809"/>
      <c r="E149" s="809"/>
      <c r="F149" s="810"/>
      <c r="G149" s="100"/>
    </row>
    <row r="150" spans="1:10" ht="28.5" x14ac:dyDescent="0.3">
      <c r="A150" s="592"/>
      <c r="B150" s="604" t="s">
        <v>523</v>
      </c>
      <c r="C150" s="60" t="s">
        <v>368</v>
      </c>
      <c r="D150" s="299" t="s">
        <v>25</v>
      </c>
      <c r="E150" s="371"/>
      <c r="F150" s="372">
        <v>17.36</v>
      </c>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t="str">
        <f>IF(ISBLANK(E150),"  ",E150*E151)</f>
        <v xml:space="preserve">  </v>
      </c>
      <c r="F152" s="67">
        <f>IF(ISBLANK(F150),"  ",F150*F151)</f>
        <v>8.5064000000000001E-2</v>
      </c>
      <c r="G152" s="100" t="s">
        <v>370</v>
      </c>
      <c r="H152" s="114"/>
      <c r="I152" s="436"/>
    </row>
    <row r="153" spans="1:10" ht="29.25" x14ac:dyDescent="0.3">
      <c r="A153" s="592"/>
      <c r="B153" s="605" t="s">
        <v>524</v>
      </c>
      <c r="C153" s="63" t="s">
        <v>369</v>
      </c>
      <c r="D153" s="300" t="s">
        <v>25</v>
      </c>
      <c r="E153" s="373"/>
      <c r="F153" s="379">
        <v>17.36</v>
      </c>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t="str">
        <f>IF(ISBLANK(E153),"  ",E153*E154)</f>
        <v xml:space="preserve">  </v>
      </c>
      <c r="F155" s="67">
        <f>IF(ISBLANK(F153)," ",F153*F154)</f>
        <v>0.15971199999999999</v>
      </c>
      <c r="G155" s="100" t="s">
        <v>370</v>
      </c>
      <c r="H155" s="114"/>
      <c r="I155" s="436"/>
    </row>
    <row r="156" spans="1:10" ht="42.75" x14ac:dyDescent="0.3">
      <c r="A156" s="592"/>
      <c r="B156" s="605" t="s">
        <v>525</v>
      </c>
      <c r="C156" s="62" t="s">
        <v>210</v>
      </c>
      <c r="D156" s="300" t="s">
        <v>25</v>
      </c>
      <c r="E156" s="373"/>
      <c r="F156" s="374">
        <v>0</v>
      </c>
      <c r="G156" s="100" t="s">
        <v>370</v>
      </c>
      <c r="H156" s="107"/>
      <c r="I156" s="436"/>
    </row>
    <row r="157" spans="1:10" ht="42.75" x14ac:dyDescent="0.3">
      <c r="A157" s="592"/>
      <c r="B157" s="605" t="s">
        <v>526</v>
      </c>
      <c r="C157" s="62" t="s">
        <v>211</v>
      </c>
      <c r="D157" s="300" t="s">
        <v>25</v>
      </c>
      <c r="E157" s="373"/>
      <c r="F157" s="374">
        <v>0</v>
      </c>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f>+IF(ISBLANK(F157),"  ",F157*F158)</f>
        <v>0</v>
      </c>
      <c r="G159" s="100" t="s">
        <v>370</v>
      </c>
      <c r="I159" s="436"/>
    </row>
    <row r="160" spans="1:10" ht="17.25" thickBot="1" x14ac:dyDescent="0.35">
      <c r="A160" s="592"/>
      <c r="B160" s="606" t="s">
        <v>527</v>
      </c>
      <c r="C160" s="66" t="s">
        <v>214</v>
      </c>
      <c r="D160" s="303" t="s">
        <v>25</v>
      </c>
      <c r="E160" s="510">
        <f>+SUMIF(E152,"&gt;=0",E152)+SUMIF(E155,"&gt;=0",E155)+SUMIF(E156,"&gt;=0",E156)+SUMIF(E159,"&gt;=0",E159)</f>
        <v>0</v>
      </c>
      <c r="F160" s="85">
        <f>+SUMIF(F152,"&gt;=0",F152)+SUMIF(F155,"&gt;=0",F155)+SUMIF(F156,"&gt;=0",F156)+SUMIF(F159,"&gt;=0",F159)</f>
        <v>0.24477599999999999</v>
      </c>
      <c r="G160" s="100" t="s">
        <v>370</v>
      </c>
      <c r="H160" s="114"/>
      <c r="J160" s="437"/>
    </row>
    <row r="161" spans="1:8" ht="18" thickBot="1" x14ac:dyDescent="0.35">
      <c r="A161" s="6"/>
      <c r="B161" s="800" t="s">
        <v>200</v>
      </c>
      <c r="C161" s="801"/>
      <c r="D161" s="801"/>
      <c r="E161" s="801"/>
      <c r="F161" s="802"/>
      <c r="G161" s="6"/>
    </row>
    <row r="162" spans="1:8" ht="30" x14ac:dyDescent="0.3">
      <c r="A162" s="592"/>
      <c r="B162" s="607" t="s">
        <v>534</v>
      </c>
      <c r="C162" s="60" t="s">
        <v>644</v>
      </c>
      <c r="D162" s="43" t="s">
        <v>367</v>
      </c>
      <c r="E162" s="371"/>
      <c r="F162" s="372">
        <v>0</v>
      </c>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t="str">
        <f>+IF(E162&gt;0,E162*E163*E103,"x")</f>
        <v>x</v>
      </c>
      <c r="F164" s="85" t="str">
        <f>+IF(F162&gt;0,F162*F163*F103,"x")</f>
        <v>x</v>
      </c>
      <c r="G164" s="100" t="s">
        <v>370</v>
      </c>
      <c r="H164" s="114"/>
    </row>
    <row r="165" spans="1:8" ht="18" thickBot="1" x14ac:dyDescent="0.35">
      <c r="A165" s="6"/>
      <c r="B165" s="800" t="s">
        <v>508</v>
      </c>
      <c r="C165" s="801"/>
      <c r="D165" s="801"/>
      <c r="E165" s="801"/>
      <c r="F165" s="802"/>
      <c r="G165" s="6"/>
    </row>
    <row r="166" spans="1:8" ht="18" customHeight="1" x14ac:dyDescent="0.3">
      <c r="A166" s="592"/>
      <c r="B166" s="604" t="s">
        <v>537</v>
      </c>
      <c r="C166" s="60" t="s">
        <v>504</v>
      </c>
      <c r="D166" s="326" t="s">
        <v>25</v>
      </c>
      <c r="E166" s="578">
        <f>IF(AND(E160&lt;&gt;0,E164&gt;0),MIN(E160,E164),E160)</f>
        <v>0</v>
      </c>
      <c r="F166" s="579">
        <f>IF(AND(F160&lt;&gt;0,F164&gt;0),MIN(F160,F164),F160)</f>
        <v>0.24477599999999999</v>
      </c>
      <c r="G166" s="100" t="s">
        <v>370</v>
      </c>
      <c r="H166" s="114"/>
    </row>
    <row r="167" spans="1:8" ht="17.25" thickBot="1" x14ac:dyDescent="0.35">
      <c r="A167" s="592"/>
      <c r="B167" s="606" t="s">
        <v>92</v>
      </c>
      <c r="C167" s="64" t="s">
        <v>159</v>
      </c>
      <c r="D167" s="78" t="s">
        <v>25</v>
      </c>
      <c r="E167" s="304">
        <f>+E98</f>
        <v>0</v>
      </c>
      <c r="F167" s="85">
        <f>+F98</f>
        <v>-0.83399999999999996</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812" t="s">
        <v>424</v>
      </c>
      <c r="C171" s="813"/>
      <c r="D171" s="813"/>
      <c r="E171" s="813"/>
      <c r="F171" s="814"/>
      <c r="G171" s="97"/>
    </row>
    <row r="172" spans="1:8" ht="17.25" thickBot="1" x14ac:dyDescent="0.35">
      <c r="A172" s="6"/>
      <c r="B172" s="20"/>
      <c r="C172" s="19"/>
      <c r="D172" s="19"/>
      <c r="E172" s="19"/>
      <c r="F172" s="19"/>
      <c r="G172" s="97"/>
    </row>
    <row r="173" spans="1:8" ht="15.75" customHeight="1" x14ac:dyDescent="0.3">
      <c r="A173" s="6"/>
      <c r="B173" s="815" t="s">
        <v>19</v>
      </c>
      <c r="C173" s="805" t="s">
        <v>20</v>
      </c>
      <c r="D173" s="805" t="s">
        <v>79</v>
      </c>
      <c r="E173" s="574" t="s">
        <v>9</v>
      </c>
      <c r="F173" s="571" t="s">
        <v>10</v>
      </c>
      <c r="G173" s="97"/>
    </row>
    <row r="174" spans="1:8" ht="16.5" x14ac:dyDescent="0.3">
      <c r="A174" s="6"/>
      <c r="B174" s="816"/>
      <c r="C174" s="806"/>
      <c r="D174" s="806"/>
      <c r="E174" s="318" t="s">
        <v>643</v>
      </c>
      <c r="F174" s="59" t="s">
        <v>643</v>
      </c>
      <c r="G174" s="97"/>
    </row>
    <row r="175" spans="1:8" ht="16.5" x14ac:dyDescent="0.3">
      <c r="A175" s="6"/>
      <c r="B175" s="817"/>
      <c r="C175" s="807"/>
      <c r="D175" s="807"/>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808" t="s">
        <v>220</v>
      </c>
      <c r="C177" s="809"/>
      <c r="D177" s="809"/>
      <c r="E177" s="809"/>
      <c r="F177" s="810"/>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800" t="s">
        <v>223</v>
      </c>
      <c r="C183" s="801"/>
      <c r="D183" s="801"/>
      <c r="E183" s="801"/>
      <c r="F183" s="80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800" t="s">
        <v>509</v>
      </c>
      <c r="C187" s="801"/>
      <c r="D187" s="801"/>
      <c r="E187" s="801"/>
      <c r="F187" s="80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818" t="s">
        <v>431</v>
      </c>
      <c r="C191" s="818"/>
      <c r="D191" s="822" t="s">
        <v>664</v>
      </c>
      <c r="E191" s="823"/>
      <c r="F191" s="824"/>
      <c r="G191" s="104"/>
      <c r="H191" s="331"/>
    </row>
    <row r="192" spans="1:8" s="4" customFormat="1" ht="15" customHeight="1" x14ac:dyDescent="0.3">
      <c r="A192" s="7"/>
      <c r="B192" s="818" t="s">
        <v>122</v>
      </c>
      <c r="C192" s="818"/>
      <c r="D192" s="825">
        <v>777593288</v>
      </c>
      <c r="E192" s="826"/>
      <c r="F192" s="827"/>
      <c r="G192" s="105"/>
      <c r="H192" s="331"/>
    </row>
    <row r="193" spans="1:8" s="4" customFormat="1" ht="15" customHeight="1" x14ac:dyDescent="0.3">
      <c r="A193" s="7"/>
      <c r="B193" s="818" t="s">
        <v>429</v>
      </c>
      <c r="C193" s="818"/>
      <c r="D193" s="828" t="s">
        <v>665</v>
      </c>
      <c r="E193" s="829"/>
      <c r="F193" s="830"/>
      <c r="G193" s="105"/>
      <c r="H193" s="331"/>
    </row>
    <row r="194" spans="1:8" s="4" customFormat="1" ht="15" customHeight="1" thickBot="1" x14ac:dyDescent="0.35">
      <c r="A194" s="7"/>
      <c r="B194" s="818" t="s">
        <v>123</v>
      </c>
      <c r="C194" s="818"/>
      <c r="D194" s="819">
        <v>45625</v>
      </c>
      <c r="E194" s="820"/>
      <c r="F194" s="821"/>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topLeftCell="A1048576"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745" t="s">
        <v>505</v>
      </c>
      <c r="C5" s="746"/>
      <c r="D5" s="746"/>
      <c r="E5" s="746"/>
      <c r="F5" s="747"/>
      <c r="G5" s="109"/>
      <c r="H5" s="114"/>
    </row>
    <row r="6" spans="1:19" ht="58.5" customHeight="1" x14ac:dyDescent="0.3">
      <c r="A6" s="6"/>
      <c r="B6" s="748" t="s">
        <v>518</v>
      </c>
      <c r="C6" s="749"/>
      <c r="D6" s="749"/>
      <c r="E6" s="749"/>
      <c r="F6" s="750"/>
      <c r="G6" s="98"/>
      <c r="H6" s="512"/>
      <c r="I6" s="5"/>
      <c r="J6" s="5"/>
      <c r="K6" s="5"/>
      <c r="L6" s="5"/>
      <c r="M6" s="5"/>
      <c r="N6" s="5"/>
      <c r="O6" s="5"/>
      <c r="P6" s="5"/>
      <c r="Q6" s="5"/>
      <c r="R6" s="5"/>
      <c r="S6" s="5"/>
    </row>
    <row r="7" spans="1:19" ht="17.25" customHeight="1" x14ac:dyDescent="0.3">
      <c r="A7" s="6"/>
      <c r="B7" s="742" t="s">
        <v>490</v>
      </c>
      <c r="C7" s="743"/>
      <c r="D7" s="743"/>
      <c r="E7" s="743"/>
      <c r="F7" s="744"/>
      <c r="G7" s="97"/>
      <c r="H7" s="114"/>
      <c r="I7" s="5"/>
      <c r="J7" s="5"/>
      <c r="K7" s="5"/>
      <c r="L7" s="5"/>
      <c r="M7" s="5"/>
      <c r="N7" s="5"/>
      <c r="O7" s="5"/>
      <c r="P7" s="5"/>
      <c r="Q7" s="5"/>
      <c r="R7" s="5"/>
      <c r="S7" s="5"/>
    </row>
    <row r="8" spans="1:19" ht="17.25" customHeight="1" x14ac:dyDescent="0.3">
      <c r="A8" s="6"/>
      <c r="B8" s="742" t="s">
        <v>516</v>
      </c>
      <c r="C8" s="743"/>
      <c r="D8" s="743"/>
      <c r="E8" s="743"/>
      <c r="F8" s="744"/>
      <c r="G8" s="97"/>
      <c r="H8" s="114"/>
      <c r="I8" s="5"/>
      <c r="J8" s="5"/>
      <c r="K8" s="5"/>
      <c r="L8" s="5"/>
      <c r="M8" s="5"/>
      <c r="N8" s="5"/>
      <c r="O8" s="5"/>
      <c r="P8" s="5"/>
      <c r="Q8" s="5"/>
      <c r="R8" s="5"/>
      <c r="S8" s="5"/>
    </row>
    <row r="9" spans="1:19" ht="17.25" customHeight="1" x14ac:dyDescent="0.3">
      <c r="A9" s="6"/>
      <c r="B9" s="742" t="s">
        <v>361</v>
      </c>
      <c r="C9" s="743"/>
      <c r="D9" s="743"/>
      <c r="E9" s="743"/>
      <c r="F9" s="744"/>
      <c r="G9" s="97"/>
      <c r="H9" s="114"/>
      <c r="I9" s="5"/>
      <c r="J9" s="5"/>
      <c r="K9" s="5"/>
      <c r="L9" s="5"/>
      <c r="M9" s="5"/>
      <c r="N9" s="5"/>
      <c r="O9" s="5"/>
      <c r="P9" s="5"/>
      <c r="Q9" s="5"/>
      <c r="R9" s="5"/>
      <c r="S9" s="5"/>
    </row>
    <row r="10" spans="1:19" ht="42" customHeight="1" x14ac:dyDescent="0.3">
      <c r="A10" s="6"/>
      <c r="B10" s="742" t="s">
        <v>461</v>
      </c>
      <c r="C10" s="743"/>
      <c r="D10" s="743"/>
      <c r="E10" s="743"/>
      <c r="F10" s="744"/>
      <c r="G10" s="109"/>
      <c r="H10" s="114"/>
      <c r="I10" s="5"/>
      <c r="J10" s="5"/>
      <c r="K10" s="5"/>
      <c r="L10" s="5"/>
      <c r="M10" s="5"/>
      <c r="N10" s="5"/>
      <c r="O10" s="5"/>
      <c r="P10" s="5"/>
      <c r="Q10" s="5"/>
      <c r="R10" s="5"/>
      <c r="S10" s="5"/>
    </row>
    <row r="11" spans="1:19" ht="17.25" customHeight="1" x14ac:dyDescent="0.3">
      <c r="A11" s="6"/>
      <c r="B11" s="742" t="s">
        <v>438</v>
      </c>
      <c r="C11" s="743"/>
      <c r="D11" s="743"/>
      <c r="E11" s="743"/>
      <c r="F11" s="744"/>
      <c r="G11" s="97"/>
      <c r="H11" s="114"/>
      <c r="I11" s="5"/>
      <c r="J11" s="5"/>
      <c r="K11" s="5"/>
      <c r="L11" s="5"/>
      <c r="M11" s="5"/>
      <c r="N11" s="5"/>
      <c r="O11" s="5"/>
      <c r="P11" s="5"/>
      <c r="Q11" s="5"/>
      <c r="R11" s="5"/>
      <c r="S11" s="5"/>
    </row>
    <row r="12" spans="1:19" ht="17.25" customHeight="1" x14ac:dyDescent="0.3">
      <c r="A12" s="6"/>
      <c r="B12" s="742" t="s">
        <v>439</v>
      </c>
      <c r="C12" s="743"/>
      <c r="D12" s="743"/>
      <c r="E12" s="743"/>
      <c r="F12" s="744"/>
      <c r="G12" s="98"/>
      <c r="H12" s="512"/>
      <c r="I12" s="69"/>
      <c r="J12" s="69"/>
      <c r="K12" s="69"/>
      <c r="L12" s="69"/>
      <c r="M12" s="69"/>
      <c r="N12" s="69"/>
      <c r="O12" s="69"/>
      <c r="P12" s="69"/>
      <c r="Q12" s="69"/>
      <c r="R12" s="69"/>
      <c r="S12" s="69"/>
    </row>
    <row r="13" spans="1:19" ht="73.5" customHeight="1" x14ac:dyDescent="0.3">
      <c r="A13" s="6"/>
      <c r="B13" s="745" t="s">
        <v>435</v>
      </c>
      <c r="C13" s="831"/>
      <c r="D13" s="831"/>
      <c r="E13" s="831"/>
      <c r="F13" s="832"/>
      <c r="G13" s="98"/>
      <c r="H13" s="512"/>
      <c r="I13" s="69"/>
      <c r="J13" s="69"/>
      <c r="K13" s="69"/>
      <c r="L13" s="69"/>
      <c r="M13" s="69"/>
      <c r="N13" s="69"/>
      <c r="O13" s="69"/>
      <c r="P13" s="69"/>
      <c r="Q13" s="69"/>
      <c r="R13" s="69"/>
      <c r="S13" s="69"/>
    </row>
    <row r="14" spans="1:19" ht="54.75" customHeight="1" x14ac:dyDescent="0.3">
      <c r="A14" s="6"/>
      <c r="B14" s="745" t="s">
        <v>646</v>
      </c>
      <c r="C14" s="831"/>
      <c r="D14" s="831"/>
      <c r="E14" s="831"/>
      <c r="F14" s="832"/>
      <c r="G14" s="98"/>
      <c r="H14" s="512"/>
      <c r="I14" s="69"/>
      <c r="J14" s="69"/>
      <c r="K14" s="69"/>
      <c r="L14" s="69"/>
      <c r="M14" s="69"/>
      <c r="N14" s="69"/>
      <c r="O14" s="69"/>
      <c r="P14" s="69"/>
      <c r="Q14" s="69"/>
      <c r="R14" s="69"/>
      <c r="S14" s="69"/>
    </row>
    <row r="15" spans="1:19" ht="49.5" customHeight="1" thickBot="1" x14ac:dyDescent="0.35">
      <c r="A15" s="6"/>
      <c r="B15" s="833" t="s">
        <v>647</v>
      </c>
      <c r="C15" s="834"/>
      <c r="D15" s="834"/>
      <c r="E15" s="834"/>
      <c r="F15" s="835"/>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761" t="s">
        <v>640</v>
      </c>
      <c r="C21" s="762"/>
      <c r="D21" s="762"/>
      <c r="E21" s="762"/>
      <c r="F21" s="763"/>
      <c r="G21" s="97"/>
      <c r="H21" s="108"/>
    </row>
    <row r="22" spans="1:8" ht="15.95" customHeight="1" x14ac:dyDescent="0.3">
      <c r="A22" s="6"/>
      <c r="B22" s="554"/>
      <c r="C22" s="557" t="s">
        <v>492</v>
      </c>
      <c r="D22" s="839" t="s">
        <v>462</v>
      </c>
      <c r="E22" s="840"/>
      <c r="F22" s="555"/>
      <c r="G22" s="109"/>
      <c r="H22" s="108"/>
    </row>
    <row r="23" spans="1:8" ht="16.350000000000001" customHeight="1" thickBot="1" x14ac:dyDescent="0.35">
      <c r="A23" s="6"/>
      <c r="B23" s="346"/>
      <c r="C23" s="557" t="s">
        <v>493</v>
      </c>
      <c r="D23" s="841" t="s">
        <v>462</v>
      </c>
      <c r="E23" s="842"/>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765" t="s">
        <v>2</v>
      </c>
      <c r="C27" s="9" t="s">
        <v>454</v>
      </c>
      <c r="D27" s="83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7" s="837"/>
      <c r="F27" s="838"/>
      <c r="G27" s="100" t="s">
        <v>370</v>
      </c>
      <c r="H27" s="114"/>
    </row>
    <row r="28" spans="1:8" ht="18" customHeight="1" x14ac:dyDescent="0.3">
      <c r="A28" s="6"/>
      <c r="B28" s="765"/>
      <c r="C28" s="9" t="s">
        <v>455</v>
      </c>
      <c r="D28" s="7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8" s="737"/>
      <c r="F28" s="738"/>
      <c r="G28" s="100" t="s">
        <v>370</v>
      </c>
      <c r="H28" s="114"/>
    </row>
    <row r="29" spans="1:8" ht="18" customHeight="1" x14ac:dyDescent="0.3">
      <c r="A29" s="6"/>
      <c r="B29" s="765" t="s">
        <v>4</v>
      </c>
      <c r="C29" s="9" t="s">
        <v>456</v>
      </c>
      <c r="D29" s="7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9" s="737"/>
      <c r="F29" s="738"/>
      <c r="G29" s="100" t="s">
        <v>370</v>
      </c>
      <c r="H29" s="114"/>
    </row>
    <row r="30" spans="1:8" ht="18" customHeight="1" x14ac:dyDescent="0.3">
      <c r="A30" s="6"/>
      <c r="B30" s="765"/>
      <c r="C30" s="9" t="s">
        <v>457</v>
      </c>
      <c r="D30" s="7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30" s="737"/>
      <c r="F30" s="738"/>
      <c r="G30" s="100" t="s">
        <v>370</v>
      </c>
      <c r="H30" s="114"/>
    </row>
    <row r="31" spans="1:8" ht="18" customHeight="1" x14ac:dyDescent="0.3">
      <c r="A31" s="6"/>
      <c r="B31" s="765" t="s">
        <v>5</v>
      </c>
      <c r="C31" s="9" t="s">
        <v>458</v>
      </c>
      <c r="D31" s="769" t="str">
        <f>+IF(AND(ISBLANK(Identifikace!D31),ISBLANK(Identifikace!N31)),"Vyplňte, prosím, údaje v listu Identifikace.","viz list Identifikace")</f>
        <v>viz list Identifikace</v>
      </c>
      <c r="E31" s="770"/>
      <c r="F31" s="771"/>
      <c r="G31" s="100" t="s">
        <v>370</v>
      </c>
      <c r="H31" s="114"/>
    </row>
    <row r="32" spans="1:8" ht="18" customHeight="1" x14ac:dyDescent="0.3">
      <c r="A32" s="6"/>
      <c r="B32" s="765"/>
      <c r="C32" s="9" t="s">
        <v>459</v>
      </c>
      <c r="D32" s="736" t="str">
        <f>+IF(AND(ISBLANK(Identifikace!F31),ISBLANK(Identifikace!P31)),"Vyplňte, prosím, údaje v listu Identifikace.","viz list Identifikace")</f>
        <v>viz list Identifikace</v>
      </c>
      <c r="E32" s="737"/>
      <c r="F32" s="738"/>
      <c r="G32" s="100" t="s">
        <v>370</v>
      </c>
      <c r="H32" s="114"/>
    </row>
    <row r="33" spans="1:9" ht="18" customHeight="1" x14ac:dyDescent="0.3">
      <c r="A33" s="6"/>
      <c r="B33" s="316" t="s">
        <v>6</v>
      </c>
      <c r="C33" s="9" t="s">
        <v>358</v>
      </c>
      <c r="D33" s="739" t="s">
        <v>446</v>
      </c>
      <c r="E33" s="740"/>
      <c r="F33" s="741"/>
      <c r="G33" s="100" t="s">
        <v>370</v>
      </c>
      <c r="H33" s="114"/>
    </row>
    <row r="34" spans="1:9" ht="18" customHeight="1" thickBot="1" x14ac:dyDescent="0.35">
      <c r="A34" s="6"/>
      <c r="B34" s="316" t="s">
        <v>7</v>
      </c>
      <c r="C34" s="9" t="s">
        <v>8</v>
      </c>
      <c r="D34" s="781"/>
      <c r="E34" s="782"/>
      <c r="F34" s="783"/>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Vyplňte, prosím, v listu Identifikace</v>
      </c>
      <c r="F37" s="416" t="str">
        <f>+IF(ISBLANK(Identifikace!S31),"Vyplňte, prosím, v listu Identifikace","viz list Identifikace")</f>
        <v>viz list Identifikace</v>
      </c>
      <c r="G37" s="100" t="s">
        <v>370</v>
      </c>
      <c r="H37" s="114"/>
    </row>
    <row r="38" spans="1:9" ht="24" customHeight="1" x14ac:dyDescent="0.3">
      <c r="A38" s="6"/>
      <c r="B38" s="316" t="s">
        <v>13</v>
      </c>
      <c r="C38" s="764" t="s">
        <v>14</v>
      </c>
      <c r="D38" s="764"/>
      <c r="E38" s="542"/>
      <c r="F38" s="543"/>
      <c r="G38" s="100" t="s">
        <v>370</v>
      </c>
      <c r="H38" s="114"/>
    </row>
    <row r="39" spans="1:9" ht="24" customHeight="1" x14ac:dyDescent="0.3">
      <c r="A39" s="6"/>
      <c r="B39" s="316" t="s">
        <v>15</v>
      </c>
      <c r="C39" s="764" t="s">
        <v>16</v>
      </c>
      <c r="D39" s="764"/>
      <c r="E39" s="441"/>
      <c r="F39" s="383"/>
      <c r="G39" s="100" t="s">
        <v>370</v>
      </c>
      <c r="H39" s="114"/>
    </row>
    <row r="40" spans="1:9" ht="24" customHeight="1" thickBot="1" x14ac:dyDescent="0.35">
      <c r="A40" s="6"/>
      <c r="B40" s="316" t="s">
        <v>17</v>
      </c>
      <c r="C40" s="764" t="s">
        <v>648</v>
      </c>
      <c r="D40" s="764"/>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57" t="s">
        <v>0</v>
      </c>
      <c r="C42" s="757"/>
      <c r="D42" s="757"/>
      <c r="E42" s="757"/>
      <c r="F42" s="757"/>
      <c r="G42" s="97"/>
      <c r="H42" s="114"/>
    </row>
    <row r="43" spans="1:9" ht="16.350000000000001" customHeight="1" x14ac:dyDescent="0.3">
      <c r="A43" s="6"/>
      <c r="B43" s="775" t="s">
        <v>19</v>
      </c>
      <c r="C43" s="777" t="s">
        <v>20</v>
      </c>
      <c r="D43" s="779" t="s">
        <v>353</v>
      </c>
      <c r="E43" s="574" t="s">
        <v>9</v>
      </c>
      <c r="F43" s="571" t="s">
        <v>10</v>
      </c>
      <c r="G43" s="97"/>
      <c r="H43" s="114"/>
    </row>
    <row r="44" spans="1:9" ht="16.350000000000001" customHeight="1" x14ac:dyDescent="0.3">
      <c r="A44" s="6"/>
      <c r="B44" s="776"/>
      <c r="C44" s="778"/>
      <c r="D44" s="780"/>
      <c r="E44" s="318" t="s">
        <v>643</v>
      </c>
      <c r="F44" s="59" t="s">
        <v>643</v>
      </c>
      <c r="G44" s="97"/>
      <c r="H44" s="114"/>
    </row>
    <row r="45" spans="1:9" ht="16.350000000000001" customHeight="1" x14ac:dyDescent="0.3">
      <c r="A45" s="6"/>
      <c r="B45" s="776"/>
      <c r="C45" s="778"/>
      <c r="D45" s="780"/>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54" t="s">
        <v>77</v>
      </c>
      <c r="C93" s="755"/>
      <c r="D93" s="755"/>
      <c r="E93" s="755"/>
      <c r="F93" s="756"/>
      <c r="G93" s="99"/>
      <c r="H93" s="531"/>
    </row>
    <row r="94" spans="1:8" ht="16.350000000000001" customHeight="1" x14ac:dyDescent="0.3">
      <c r="A94" s="6"/>
      <c r="B94" s="787"/>
      <c r="C94" s="777" t="s">
        <v>78</v>
      </c>
      <c r="D94" s="789" t="s">
        <v>79</v>
      </c>
      <c r="E94" s="572" t="s">
        <v>9</v>
      </c>
      <c r="F94" s="573" t="s">
        <v>10</v>
      </c>
      <c r="G94" s="753"/>
      <c r="H94" s="114"/>
    </row>
    <row r="95" spans="1:8" ht="16.350000000000001" customHeight="1" x14ac:dyDescent="0.3">
      <c r="A95" s="6"/>
      <c r="B95" s="788"/>
      <c r="C95" s="778"/>
      <c r="D95" s="790"/>
      <c r="E95" s="317" t="s">
        <v>21</v>
      </c>
      <c r="F95" s="24" t="s">
        <v>21</v>
      </c>
      <c r="G95" s="753"/>
      <c r="H95" s="114"/>
    </row>
    <row r="96" spans="1:8" ht="16.350000000000001" customHeight="1" thickBot="1" x14ac:dyDescent="0.35">
      <c r="A96" s="6"/>
      <c r="B96" s="76">
        <v>1</v>
      </c>
      <c r="C96" s="53">
        <v>2</v>
      </c>
      <c r="D96" s="53" t="s">
        <v>22</v>
      </c>
      <c r="E96" s="81" t="s">
        <v>81</v>
      </c>
      <c r="F96" s="82" t="s">
        <v>82</v>
      </c>
      <c r="G96" s="753"/>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54" t="s">
        <v>112</v>
      </c>
      <c r="C113" s="755"/>
      <c r="D113" s="755"/>
      <c r="E113" s="755"/>
      <c r="F113" s="756"/>
      <c r="G113" s="97"/>
      <c r="H113" s="114"/>
    </row>
    <row r="114" spans="1:8" ht="16.350000000000001" customHeight="1" x14ac:dyDescent="0.3">
      <c r="A114" s="6"/>
      <c r="B114" s="791" t="s">
        <v>19</v>
      </c>
      <c r="C114" s="789" t="s">
        <v>113</v>
      </c>
      <c r="D114" s="789" t="s">
        <v>197</v>
      </c>
      <c r="E114" s="574" t="s">
        <v>9</v>
      </c>
      <c r="F114" s="571" t="s">
        <v>10</v>
      </c>
      <c r="G114" s="97"/>
      <c r="H114" s="114"/>
    </row>
    <row r="115" spans="1:8" ht="29.25" thickBot="1" x14ac:dyDescent="0.35">
      <c r="A115" s="6"/>
      <c r="B115" s="792"/>
      <c r="C115" s="793"/>
      <c r="D115" s="793"/>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98"/>
      <c r="D130" s="798"/>
      <c r="E130" s="798"/>
      <c r="F130" s="799"/>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811" t="s">
        <v>430</v>
      </c>
      <c r="C132" s="755"/>
      <c r="D132" s="755"/>
      <c r="E132" s="755"/>
      <c r="F132" s="756"/>
      <c r="G132" s="99"/>
      <c r="H132" s="534"/>
    </row>
    <row r="133" spans="1:8" ht="16.350000000000001" customHeight="1" x14ac:dyDescent="0.3">
      <c r="A133" s="6"/>
      <c r="B133" s="788"/>
      <c r="C133" s="778" t="s">
        <v>78</v>
      </c>
      <c r="D133" s="778" t="s">
        <v>79</v>
      </c>
      <c r="E133" s="575" t="s">
        <v>9</v>
      </c>
      <c r="F133" s="576" t="s">
        <v>10</v>
      </c>
      <c r="G133" s="794"/>
      <c r="H133" s="114"/>
    </row>
    <row r="134" spans="1:8" ht="16.350000000000001" customHeight="1" x14ac:dyDescent="0.3">
      <c r="A134" s="6"/>
      <c r="B134" s="788"/>
      <c r="C134" s="778"/>
      <c r="D134" s="778"/>
      <c r="E134" s="317" t="s">
        <v>21</v>
      </c>
      <c r="F134" s="24" t="s">
        <v>21</v>
      </c>
      <c r="G134" s="794"/>
      <c r="H134" s="114"/>
    </row>
    <row r="135" spans="1:8" ht="16.350000000000001" customHeight="1" thickBot="1" x14ac:dyDescent="0.35">
      <c r="A135" s="6"/>
      <c r="B135" s="91">
        <v>1</v>
      </c>
      <c r="C135" s="81">
        <v>2</v>
      </c>
      <c r="D135" s="81" t="s">
        <v>22</v>
      </c>
      <c r="E135" s="81">
        <v>3</v>
      </c>
      <c r="F135" s="82">
        <v>4</v>
      </c>
      <c r="G135" s="794"/>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95" t="s">
        <v>491</v>
      </c>
      <c r="D143" s="796"/>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84" t="s">
        <v>642</v>
      </c>
      <c r="C147" s="785"/>
      <c r="D147" s="785"/>
      <c r="E147" s="785"/>
      <c r="F147" s="786"/>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803" t="s">
        <v>19</v>
      </c>
      <c r="C149" s="779" t="s">
        <v>20</v>
      </c>
      <c r="D149" s="805" t="s">
        <v>79</v>
      </c>
      <c r="E149" s="574" t="s">
        <v>9</v>
      </c>
      <c r="F149" s="571" t="s">
        <v>10</v>
      </c>
      <c r="G149" s="97"/>
      <c r="H149" s="114"/>
    </row>
    <row r="150" spans="1:8" ht="16.350000000000001" customHeight="1" x14ac:dyDescent="0.3">
      <c r="A150" s="6"/>
      <c r="B150" s="804"/>
      <c r="C150" s="780"/>
      <c r="D150" s="806"/>
      <c r="E150" s="318" t="s">
        <v>643</v>
      </c>
      <c r="F150" s="59" t="s">
        <v>643</v>
      </c>
      <c r="G150" s="97"/>
      <c r="H150" s="114"/>
    </row>
    <row r="151" spans="1:8" ht="16.350000000000001" customHeight="1" x14ac:dyDescent="0.3">
      <c r="A151" s="6"/>
      <c r="B151" s="804"/>
      <c r="C151" s="780"/>
      <c r="D151" s="807"/>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808" t="s">
        <v>428</v>
      </c>
      <c r="C153" s="809"/>
      <c r="D153" s="809"/>
      <c r="E153" s="809"/>
      <c r="F153" s="810"/>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800" t="s">
        <v>200</v>
      </c>
      <c r="C165" s="801"/>
      <c r="D165" s="801"/>
      <c r="E165" s="801"/>
      <c r="F165" s="80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800" t="s">
        <v>508</v>
      </c>
      <c r="C169" s="801"/>
      <c r="D169" s="801"/>
      <c r="E169" s="801"/>
      <c r="F169" s="80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812" t="s">
        <v>424</v>
      </c>
      <c r="C175" s="813"/>
      <c r="D175" s="813"/>
      <c r="E175" s="813"/>
      <c r="F175" s="814"/>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815" t="s">
        <v>19</v>
      </c>
      <c r="C177" s="805" t="s">
        <v>20</v>
      </c>
      <c r="D177" s="805" t="s">
        <v>79</v>
      </c>
      <c r="E177" s="574" t="s">
        <v>9</v>
      </c>
      <c r="F177" s="571" t="s">
        <v>10</v>
      </c>
      <c r="G177" s="97"/>
      <c r="H177" s="114"/>
    </row>
    <row r="178" spans="1:8" ht="16.350000000000001" customHeight="1" x14ac:dyDescent="0.3">
      <c r="A178" s="6"/>
      <c r="B178" s="816"/>
      <c r="C178" s="806"/>
      <c r="D178" s="806"/>
      <c r="E178" s="318" t="s">
        <v>643</v>
      </c>
      <c r="F178" s="59" t="s">
        <v>643</v>
      </c>
      <c r="G178" s="97"/>
      <c r="H178" s="114"/>
    </row>
    <row r="179" spans="1:8" ht="16.350000000000001" customHeight="1" x14ac:dyDescent="0.3">
      <c r="A179" s="6"/>
      <c r="B179" s="817"/>
      <c r="C179" s="807"/>
      <c r="D179" s="807"/>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808" t="s">
        <v>220</v>
      </c>
      <c r="C181" s="809"/>
      <c r="D181" s="809"/>
      <c r="E181" s="809"/>
      <c r="F181" s="810"/>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800" t="s">
        <v>223</v>
      </c>
      <c r="C187" s="801"/>
      <c r="D187" s="801"/>
      <c r="E187" s="801"/>
      <c r="F187" s="80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800" t="s">
        <v>509</v>
      </c>
      <c r="C191" s="801"/>
      <c r="D191" s="801"/>
      <c r="E191" s="801"/>
      <c r="F191" s="80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818" t="s">
        <v>431</v>
      </c>
      <c r="C195" s="818"/>
      <c r="D195" s="822"/>
      <c r="E195" s="823"/>
      <c r="F195" s="824"/>
      <c r="G195" s="104"/>
      <c r="H195" s="332"/>
    </row>
    <row r="196" spans="1:8" s="4" customFormat="1" ht="16.350000000000001" customHeight="1" x14ac:dyDescent="0.3">
      <c r="A196" s="7"/>
      <c r="B196" s="818" t="s">
        <v>122</v>
      </c>
      <c r="C196" s="818"/>
      <c r="D196" s="825"/>
      <c r="E196" s="826"/>
      <c r="F196" s="827"/>
      <c r="G196" s="105"/>
      <c r="H196" s="332"/>
    </row>
    <row r="197" spans="1:8" s="4" customFormat="1" ht="16.350000000000001" customHeight="1" x14ac:dyDescent="0.3">
      <c r="A197" s="7"/>
      <c r="B197" s="818" t="s">
        <v>429</v>
      </c>
      <c r="C197" s="818"/>
      <c r="D197" s="828"/>
      <c r="E197" s="829"/>
      <c r="F197" s="830"/>
      <c r="G197" s="105"/>
      <c r="H197" s="332"/>
    </row>
    <row r="198" spans="1:8" s="4" customFormat="1" ht="16.350000000000001" customHeight="1" thickBot="1" x14ac:dyDescent="0.35">
      <c r="A198" s="7"/>
      <c r="B198" s="818" t="s">
        <v>123</v>
      </c>
      <c r="C198" s="818"/>
      <c r="D198" s="819"/>
      <c r="E198" s="820"/>
      <c r="F198" s="821"/>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745" t="s">
        <v>507</v>
      </c>
      <c r="C5" s="746"/>
      <c r="D5" s="746"/>
      <c r="E5" s="746"/>
      <c r="F5" s="747"/>
      <c r="G5" s="246"/>
      <c r="H5" s="161"/>
    </row>
    <row r="6" spans="1:256" ht="45" customHeight="1" x14ac:dyDescent="0.3">
      <c r="A6" s="119"/>
      <c r="B6" s="748" t="s">
        <v>650</v>
      </c>
      <c r="C6" s="749"/>
      <c r="D6" s="749"/>
      <c r="E6" s="749"/>
      <c r="F6" s="750"/>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42" t="s">
        <v>516</v>
      </c>
      <c r="C8" s="743"/>
      <c r="D8" s="743"/>
      <c r="E8" s="743"/>
      <c r="F8" s="744"/>
      <c r="G8" s="123"/>
      <c r="H8" s="516"/>
      <c r="I8" s="5"/>
      <c r="J8" s="5"/>
      <c r="K8" s="5"/>
      <c r="L8" s="5"/>
      <c r="M8" s="5"/>
      <c r="N8" s="5"/>
      <c r="O8" s="5"/>
      <c r="P8" s="5"/>
      <c r="Q8" s="5"/>
      <c r="R8" s="5"/>
      <c r="S8" s="5"/>
    </row>
    <row r="9" spans="1:256" ht="17.25" x14ac:dyDescent="0.3">
      <c r="A9" s="119"/>
      <c r="B9" s="857" t="s">
        <v>361</v>
      </c>
      <c r="C9" s="858"/>
      <c r="D9" s="858"/>
      <c r="E9" s="858"/>
      <c r="F9" s="859"/>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42" t="s">
        <v>438</v>
      </c>
      <c r="C11" s="743"/>
      <c r="D11" s="743"/>
      <c r="E11" s="743"/>
      <c r="F11" s="744"/>
      <c r="G11" s="123"/>
      <c r="H11" s="516"/>
      <c r="I11" s="5"/>
      <c r="J11" s="5"/>
      <c r="K11" s="5"/>
      <c r="L11" s="5"/>
      <c r="M11" s="5"/>
      <c r="N11" s="5"/>
      <c r="O11" s="5"/>
      <c r="P11" s="5"/>
      <c r="Q11" s="5"/>
      <c r="R11" s="5"/>
      <c r="S11" s="5"/>
    </row>
    <row r="12" spans="1:256" ht="17.25" customHeight="1" thickBot="1" x14ac:dyDescent="0.35">
      <c r="A12" s="119"/>
      <c r="B12" s="758" t="s">
        <v>439</v>
      </c>
      <c r="C12" s="759"/>
      <c r="D12" s="759"/>
      <c r="E12" s="759"/>
      <c r="F12" s="760"/>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866" t="s">
        <v>652</v>
      </c>
      <c r="C18" s="867"/>
      <c r="D18" s="867"/>
      <c r="E18" s="867"/>
      <c r="F18" s="868"/>
      <c r="G18" s="123"/>
      <c r="H18" s="161"/>
    </row>
    <row r="19" spans="1:8" ht="16.350000000000001" customHeight="1" thickBot="1" x14ac:dyDescent="0.35">
      <c r="A19" s="119"/>
      <c r="B19" s="565"/>
      <c r="C19" s="564" t="s">
        <v>492</v>
      </c>
      <c r="D19" s="751" t="s">
        <v>462</v>
      </c>
      <c r="E19" s="752"/>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69" t="s">
        <v>2</v>
      </c>
      <c r="C23" s="133" t="s">
        <v>454</v>
      </c>
      <c r="D23" s="772"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Všestudy</v>
      </c>
      <c r="E23" s="773"/>
      <c r="F23" s="774"/>
      <c r="G23" s="152" t="s">
        <v>370</v>
      </c>
      <c r="H23" s="161"/>
    </row>
    <row r="24" spans="1:8" ht="18" customHeight="1" x14ac:dyDescent="0.3">
      <c r="A24" s="119"/>
      <c r="B24" s="869"/>
      <c r="C24" s="133" t="s">
        <v>455</v>
      </c>
      <c r="D24" s="76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237311</v>
      </c>
      <c r="E24" s="767"/>
      <c r="F24" s="768"/>
      <c r="G24" s="152" t="s">
        <v>370</v>
      </c>
      <c r="H24" s="161"/>
    </row>
    <row r="25" spans="1:8" ht="18" customHeight="1" x14ac:dyDescent="0.3">
      <c r="A25" s="119"/>
      <c r="B25" s="869" t="s">
        <v>4</v>
      </c>
      <c r="C25" s="182" t="s">
        <v>456</v>
      </c>
      <c r="D25" s="76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Všestudy</v>
      </c>
      <c r="E25" s="767"/>
      <c r="F25" s="768"/>
      <c r="G25" s="152" t="s">
        <v>370</v>
      </c>
      <c r="H25" s="161"/>
    </row>
    <row r="26" spans="1:8" ht="18" customHeight="1" x14ac:dyDescent="0.3">
      <c r="A26" s="119"/>
      <c r="B26" s="869"/>
      <c r="C26" s="133" t="s">
        <v>457</v>
      </c>
      <c r="D26" s="76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237311</v>
      </c>
      <c r="E26" s="767"/>
      <c r="F26" s="768"/>
      <c r="G26" s="152" t="s">
        <v>370</v>
      </c>
      <c r="H26" s="161"/>
    </row>
    <row r="27" spans="1:8" ht="18" customHeight="1" x14ac:dyDescent="0.3">
      <c r="A27" s="119"/>
      <c r="B27" s="869" t="s">
        <v>5</v>
      </c>
      <c r="C27" s="133" t="s">
        <v>458</v>
      </c>
      <c r="D27" s="863" t="str">
        <f>+IF(AND(ISBLANK(Identifikace!D31),ISBLANK(Identifikace!N31)),"Vyplňte, prosím, údaje v listu Identifikace.","viz list Identifikace")</f>
        <v>viz list Identifikace</v>
      </c>
      <c r="E27" s="864"/>
      <c r="F27" s="865"/>
      <c r="G27" s="152" t="s">
        <v>370</v>
      </c>
      <c r="H27" s="161"/>
    </row>
    <row r="28" spans="1:8" ht="18" customHeight="1" x14ac:dyDescent="0.3">
      <c r="A28" s="119"/>
      <c r="B28" s="869"/>
      <c r="C28" s="133" t="s">
        <v>459</v>
      </c>
      <c r="D28" s="766" t="str">
        <f>+IF(AND(ISBLANK(Identifikace!F31),ISBLANK(Identifikace!P31)),"Vyplňte, prosím, údaje v listu Identifikace.","viz list Identifikace")</f>
        <v>viz list Identifikace</v>
      </c>
      <c r="E28" s="767"/>
      <c r="F28" s="768"/>
      <c r="G28" s="152" t="s">
        <v>370</v>
      </c>
      <c r="H28" s="161"/>
    </row>
    <row r="29" spans="1:8" ht="18" customHeight="1" x14ac:dyDescent="0.3">
      <c r="A29" s="119"/>
      <c r="B29" s="132" t="s">
        <v>6</v>
      </c>
      <c r="C29" s="133" t="s">
        <v>358</v>
      </c>
      <c r="D29" s="905" t="s">
        <v>427</v>
      </c>
      <c r="E29" s="906"/>
      <c r="F29" s="907"/>
      <c r="G29" s="152" t="s">
        <v>370</v>
      </c>
      <c r="H29" s="161"/>
    </row>
    <row r="30" spans="1:8" ht="18" customHeight="1" thickBot="1" x14ac:dyDescent="0.35">
      <c r="A30" s="119"/>
      <c r="B30" s="132" t="s">
        <v>7</v>
      </c>
      <c r="C30" s="133" t="s">
        <v>8</v>
      </c>
      <c r="D30" s="860"/>
      <c r="E30" s="861"/>
      <c r="F30" s="862"/>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69" t="s">
        <v>12</v>
      </c>
      <c r="D33" s="869"/>
      <c r="E33" s="415" t="str">
        <f>+IF(ISBLANK(Identifikace!I31),"Vyplňte, prosím, v listu Identifikace","viz list Identifikace")</f>
        <v>Vyplňte, prosím, v listu Identifikace</v>
      </c>
      <c r="F33" s="416" t="str">
        <f>+IF(ISBLANK(Identifikace!S31),"Vyplňte, prosím, v listu Identifikace","viz list Identifikace")</f>
        <v>viz list Identifikace</v>
      </c>
      <c r="G33" s="152" t="s">
        <v>370</v>
      </c>
      <c r="H33" s="161"/>
    </row>
    <row r="34" spans="1:9" ht="24" customHeight="1" x14ac:dyDescent="0.3">
      <c r="A34" s="119"/>
      <c r="B34" s="132" t="s">
        <v>13</v>
      </c>
      <c r="C34" s="869" t="s">
        <v>14</v>
      </c>
      <c r="D34" s="869"/>
      <c r="E34" s="538"/>
      <c r="F34" s="539"/>
      <c r="G34" s="152" t="s">
        <v>370</v>
      </c>
      <c r="H34" s="161"/>
    </row>
    <row r="35" spans="1:9" ht="24" customHeight="1" x14ac:dyDescent="0.3">
      <c r="A35" s="119"/>
      <c r="B35" s="132" t="s">
        <v>15</v>
      </c>
      <c r="C35" s="869" t="s">
        <v>16</v>
      </c>
      <c r="D35" s="869"/>
      <c r="E35" s="538"/>
      <c r="F35" s="539"/>
      <c r="G35" s="152" t="s">
        <v>370</v>
      </c>
      <c r="H35" s="161"/>
    </row>
    <row r="36" spans="1:9" ht="24" customHeight="1" thickBot="1" x14ac:dyDescent="0.35">
      <c r="A36" s="119"/>
      <c r="B36" s="132" t="s">
        <v>17</v>
      </c>
      <c r="C36" s="869" t="s">
        <v>648</v>
      </c>
      <c r="D36" s="869"/>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910" t="s">
        <v>0</v>
      </c>
      <c r="C38" s="910"/>
      <c r="D38" s="910"/>
      <c r="E38" s="910"/>
      <c r="F38" s="910"/>
      <c r="G38" s="123"/>
      <c r="H38" s="161"/>
    </row>
    <row r="39" spans="1:9" ht="26.25" customHeight="1" x14ac:dyDescent="0.3">
      <c r="A39" s="119"/>
      <c r="B39" s="911" t="s">
        <v>19</v>
      </c>
      <c r="C39" s="903" t="s">
        <v>20</v>
      </c>
      <c r="D39" s="880" t="s">
        <v>353</v>
      </c>
      <c r="E39" s="139" t="s">
        <v>9</v>
      </c>
      <c r="F39" s="140" t="s">
        <v>10</v>
      </c>
      <c r="G39" s="123"/>
      <c r="H39" s="161"/>
    </row>
    <row r="40" spans="1:9" ht="16.5" x14ac:dyDescent="0.3">
      <c r="A40" s="119"/>
      <c r="B40" s="912"/>
      <c r="C40" s="877"/>
      <c r="D40" s="881"/>
      <c r="E40" s="221">
        <v>2025</v>
      </c>
      <c r="F40" s="222">
        <v>2025</v>
      </c>
      <c r="G40" s="123"/>
      <c r="H40" s="161"/>
    </row>
    <row r="41" spans="1:9" ht="16.5" x14ac:dyDescent="0.3">
      <c r="A41" s="119"/>
      <c r="B41" s="912"/>
      <c r="C41" s="877"/>
      <c r="D41" s="881"/>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901" t="s">
        <v>77</v>
      </c>
      <c r="C89" s="874"/>
      <c r="D89" s="874"/>
      <c r="E89" s="874"/>
      <c r="F89" s="875"/>
      <c r="G89" s="289"/>
      <c r="H89" s="519"/>
    </row>
    <row r="90" spans="1:8" ht="16.5" x14ac:dyDescent="0.3">
      <c r="A90" s="119"/>
      <c r="B90" s="902"/>
      <c r="C90" s="903" t="s">
        <v>78</v>
      </c>
      <c r="D90" s="899" t="s">
        <v>79</v>
      </c>
      <c r="E90" s="139" t="s">
        <v>9</v>
      </c>
      <c r="F90" s="140" t="s">
        <v>10</v>
      </c>
      <c r="G90" s="896"/>
      <c r="H90" s="161"/>
    </row>
    <row r="91" spans="1:8" ht="16.5" x14ac:dyDescent="0.3">
      <c r="A91" s="119"/>
      <c r="B91" s="876"/>
      <c r="C91" s="877"/>
      <c r="D91" s="904"/>
      <c r="E91" s="141" t="s">
        <v>166</v>
      </c>
      <c r="F91" s="142" t="s">
        <v>166</v>
      </c>
      <c r="G91" s="896"/>
      <c r="H91" s="161"/>
    </row>
    <row r="92" spans="1:8" ht="17.25" thickBot="1" x14ac:dyDescent="0.35">
      <c r="A92" s="119"/>
      <c r="B92" s="189">
        <v>1</v>
      </c>
      <c r="C92" s="190">
        <v>2</v>
      </c>
      <c r="D92" s="190" t="s">
        <v>22</v>
      </c>
      <c r="E92" s="190">
        <v>3</v>
      </c>
      <c r="F92" s="191">
        <v>4</v>
      </c>
      <c r="G92" s="896"/>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901" t="s">
        <v>112</v>
      </c>
      <c r="C111" s="874"/>
      <c r="D111" s="874"/>
      <c r="E111" s="874"/>
      <c r="F111" s="875"/>
      <c r="G111" s="290"/>
      <c r="H111" s="161"/>
    </row>
    <row r="112" spans="1:8" ht="25.5" customHeight="1" x14ac:dyDescent="0.3">
      <c r="A112" s="119"/>
      <c r="B112" s="897" t="s">
        <v>19</v>
      </c>
      <c r="C112" s="899" t="s">
        <v>113</v>
      </c>
      <c r="D112" s="899" t="s">
        <v>197</v>
      </c>
      <c r="E112" s="220" t="s">
        <v>9</v>
      </c>
      <c r="F112" s="137" t="s">
        <v>10</v>
      </c>
      <c r="G112" s="119"/>
      <c r="H112" s="161"/>
    </row>
    <row r="113" spans="1:8" ht="29.25" thickBot="1" x14ac:dyDescent="0.35">
      <c r="A113" s="119"/>
      <c r="B113" s="898"/>
      <c r="C113" s="900"/>
      <c r="D113" s="900"/>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96"/>
      <c r="H127" s="521"/>
    </row>
    <row r="128" spans="1:8" ht="44.1" customHeight="1" thickBot="1" x14ac:dyDescent="0.35">
      <c r="A128" s="119"/>
      <c r="B128" s="797"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98"/>
      <c r="D128" s="798"/>
      <c r="E128" s="798"/>
      <c r="F128" s="799"/>
      <c r="G128" s="896"/>
      <c r="H128" s="521"/>
    </row>
    <row r="129" spans="1:8" ht="17.25" thickBot="1" x14ac:dyDescent="0.35">
      <c r="A129" s="119"/>
      <c r="B129" s="131"/>
      <c r="C129" s="212"/>
      <c r="D129" s="212"/>
      <c r="E129" s="212"/>
      <c r="F129" s="212"/>
      <c r="G129" s="896"/>
      <c r="H129" s="521"/>
    </row>
    <row r="130" spans="1:8" ht="56.25" customHeight="1" thickBot="1" x14ac:dyDescent="0.35">
      <c r="A130" s="119"/>
      <c r="B130" s="873" t="s">
        <v>386</v>
      </c>
      <c r="C130" s="874"/>
      <c r="D130" s="874"/>
      <c r="E130" s="874"/>
      <c r="F130" s="875"/>
      <c r="G130" s="896"/>
      <c r="H130" s="522"/>
    </row>
    <row r="131" spans="1:8" ht="16.5" x14ac:dyDescent="0.3">
      <c r="A131" s="119"/>
      <c r="B131" s="876"/>
      <c r="C131" s="877" t="s">
        <v>78</v>
      </c>
      <c r="D131" s="877" t="s">
        <v>79</v>
      </c>
      <c r="E131" s="141" t="s">
        <v>9</v>
      </c>
      <c r="F131" s="142" t="s">
        <v>10</v>
      </c>
      <c r="G131" s="119"/>
      <c r="H131" s="161"/>
    </row>
    <row r="132" spans="1:8" ht="16.5" x14ac:dyDescent="0.3">
      <c r="A132" s="119"/>
      <c r="B132" s="876"/>
      <c r="C132" s="877"/>
      <c r="D132" s="877"/>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85" t="s">
        <v>491</v>
      </c>
      <c r="D141" s="886"/>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916" t="s">
        <v>567</v>
      </c>
      <c r="C144" s="917"/>
      <c r="D144" s="917"/>
      <c r="E144" s="917"/>
      <c r="F144" s="918"/>
      <c r="G144" s="288"/>
      <c r="H144" s="161"/>
    </row>
    <row r="145" spans="1:8" ht="28.5" customHeight="1" thickBot="1" x14ac:dyDescent="0.35">
      <c r="A145" s="119"/>
      <c r="B145" s="921" t="s">
        <v>568</v>
      </c>
      <c r="C145" s="922"/>
      <c r="D145" s="923"/>
      <c r="E145" s="852" t="str">
        <f>+D28</f>
        <v>viz list Identifikace</v>
      </c>
      <c r="F145" s="853"/>
      <c r="G145" s="288"/>
      <c r="H145" s="161"/>
    </row>
    <row r="146" spans="1:8" ht="16.5" x14ac:dyDescent="0.3">
      <c r="A146" s="119"/>
      <c r="B146" s="919" t="s">
        <v>569</v>
      </c>
      <c r="C146" s="920"/>
      <c r="D146" s="920"/>
      <c r="E146" s="617" t="s">
        <v>570</v>
      </c>
      <c r="F146" s="618" t="s">
        <v>571</v>
      </c>
      <c r="G146" s="288"/>
      <c r="H146" s="161"/>
    </row>
    <row r="147" spans="1:8" ht="42" customHeight="1" x14ac:dyDescent="0.3">
      <c r="A147" s="119"/>
      <c r="B147" s="844" t="s">
        <v>572</v>
      </c>
      <c r="C147" s="855" t="s">
        <v>573</v>
      </c>
      <c r="D147" s="855"/>
      <c r="E147" s="675"/>
      <c r="F147" s="676"/>
      <c r="G147" s="288"/>
      <c r="H147" s="161"/>
    </row>
    <row r="148" spans="1:8" ht="42" customHeight="1" x14ac:dyDescent="0.3">
      <c r="A148" s="119"/>
      <c r="B148" s="854"/>
      <c r="C148" s="856" t="s">
        <v>574</v>
      </c>
      <c r="D148" s="856"/>
      <c r="E148" s="675"/>
      <c r="F148" s="676"/>
      <c r="G148" s="288"/>
      <c r="H148" s="161"/>
    </row>
    <row r="149" spans="1:8" ht="42" x14ac:dyDescent="0.3">
      <c r="A149" s="119"/>
      <c r="B149" s="844" t="s">
        <v>617</v>
      </c>
      <c r="C149" s="847" t="s">
        <v>573</v>
      </c>
      <c r="D149" s="616" t="s">
        <v>575</v>
      </c>
      <c r="E149" s="675"/>
      <c r="F149" s="676"/>
      <c r="G149" s="288"/>
      <c r="H149" s="161"/>
    </row>
    <row r="150" spans="1:8" ht="42" customHeight="1" x14ac:dyDescent="0.3">
      <c r="A150" s="119"/>
      <c r="B150" s="845"/>
      <c r="C150" s="848"/>
      <c r="D150" s="616" t="s">
        <v>576</v>
      </c>
      <c r="E150" s="675"/>
      <c r="F150" s="676"/>
      <c r="G150" s="288"/>
      <c r="H150" s="161"/>
    </row>
    <row r="151" spans="1:8" ht="42" customHeight="1" thickBot="1" x14ac:dyDescent="0.35">
      <c r="A151" s="119"/>
      <c r="B151" s="846"/>
      <c r="C151" s="849" t="s">
        <v>574</v>
      </c>
      <c r="D151" s="850"/>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851" t="s">
        <v>580</v>
      </c>
      <c r="C154" s="851"/>
      <c r="D154" s="851"/>
      <c r="E154" s="851"/>
      <c r="F154" s="851"/>
      <c r="G154" s="288"/>
      <c r="H154" s="161"/>
    </row>
    <row r="155" spans="1:8" ht="28.5" customHeight="1" x14ac:dyDescent="0.3">
      <c r="A155" s="119"/>
      <c r="B155" s="843" t="s">
        <v>578</v>
      </c>
      <c r="C155" s="843"/>
      <c r="D155" s="843"/>
      <c r="E155" s="843"/>
      <c r="F155" s="843"/>
      <c r="G155" s="288"/>
      <c r="H155" s="161"/>
    </row>
    <row r="156" spans="1:8" ht="24.75" customHeight="1" x14ac:dyDescent="0.3">
      <c r="A156" s="119"/>
      <c r="B156" s="843" t="s">
        <v>581</v>
      </c>
      <c r="C156" s="843"/>
      <c r="D156" s="843"/>
      <c r="E156" s="843"/>
      <c r="F156" s="843"/>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87" t="s">
        <v>653</v>
      </c>
      <c r="C159" s="888"/>
      <c r="D159" s="888"/>
      <c r="E159" s="888"/>
      <c r="F159" s="889"/>
      <c r="G159" s="288"/>
      <c r="H159" s="161"/>
    </row>
    <row r="160" spans="1:8" ht="17.25" thickBot="1" x14ac:dyDescent="0.35">
      <c r="A160" s="119"/>
      <c r="B160" s="120" t="s">
        <v>206</v>
      </c>
      <c r="C160" s="120"/>
      <c r="D160" s="120"/>
      <c r="E160" s="120"/>
      <c r="F160" s="120"/>
      <c r="G160" s="288"/>
      <c r="H160" s="161"/>
    </row>
    <row r="161" spans="1:8" ht="16.5" x14ac:dyDescent="0.3">
      <c r="A161" s="119"/>
      <c r="B161" s="878" t="s">
        <v>19</v>
      </c>
      <c r="C161" s="880" t="s">
        <v>20</v>
      </c>
      <c r="D161" s="882" t="s">
        <v>79</v>
      </c>
      <c r="E161" s="220" t="s">
        <v>9</v>
      </c>
      <c r="F161" s="137" t="s">
        <v>10</v>
      </c>
      <c r="G161" s="291"/>
      <c r="H161" s="161"/>
    </row>
    <row r="162" spans="1:8" ht="16.5" x14ac:dyDescent="0.3">
      <c r="A162" s="119"/>
      <c r="B162" s="879"/>
      <c r="C162" s="881"/>
      <c r="D162" s="883"/>
      <c r="E162" s="221" t="s">
        <v>654</v>
      </c>
      <c r="F162" s="222" t="s">
        <v>654</v>
      </c>
      <c r="G162" s="291"/>
      <c r="H162" s="161"/>
    </row>
    <row r="163" spans="1:8" ht="16.5" x14ac:dyDescent="0.3">
      <c r="A163" s="119"/>
      <c r="B163" s="879"/>
      <c r="C163" s="881"/>
      <c r="D163" s="884"/>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90" t="s">
        <v>428</v>
      </c>
      <c r="C165" s="891"/>
      <c r="D165" s="891"/>
      <c r="E165" s="891"/>
      <c r="F165" s="892"/>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70" t="s">
        <v>200</v>
      </c>
      <c r="C177" s="871"/>
      <c r="D177" s="871"/>
      <c r="E177" s="871"/>
      <c r="F177" s="872"/>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70" t="s">
        <v>508</v>
      </c>
      <c r="C181" s="871"/>
      <c r="D181" s="871"/>
      <c r="E181" s="871"/>
      <c r="F181" s="872"/>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812" t="s">
        <v>424</v>
      </c>
      <c r="C186" s="813"/>
      <c r="D186" s="813"/>
      <c r="E186" s="813"/>
      <c r="F186" s="814"/>
      <c r="G186" s="288"/>
      <c r="H186" s="161"/>
    </row>
    <row r="187" spans="1:8" ht="17.25" thickBot="1" x14ac:dyDescent="0.35">
      <c r="A187" s="161"/>
      <c r="B187" s="119"/>
      <c r="C187" s="120"/>
      <c r="D187" s="120"/>
      <c r="E187" s="120"/>
      <c r="F187" s="120"/>
      <c r="G187" s="288"/>
      <c r="H187" s="161"/>
    </row>
    <row r="188" spans="1:8" ht="15.75" customHeight="1" x14ac:dyDescent="0.3">
      <c r="A188" s="119"/>
      <c r="B188" s="913" t="s">
        <v>19</v>
      </c>
      <c r="C188" s="882" t="s">
        <v>20</v>
      </c>
      <c r="D188" s="882" t="s">
        <v>79</v>
      </c>
      <c r="E188" s="220" t="s">
        <v>9</v>
      </c>
      <c r="F188" s="137" t="s">
        <v>10</v>
      </c>
      <c r="G188" s="288"/>
      <c r="H188" s="161"/>
    </row>
    <row r="189" spans="1:8" ht="16.5" x14ac:dyDescent="0.3">
      <c r="A189" s="119"/>
      <c r="B189" s="914"/>
      <c r="C189" s="883"/>
      <c r="D189" s="883"/>
      <c r="E189" s="221" t="s">
        <v>654</v>
      </c>
      <c r="F189" s="222" t="s">
        <v>654</v>
      </c>
      <c r="G189" s="288"/>
      <c r="H189" s="161"/>
    </row>
    <row r="190" spans="1:8" ht="16.5" x14ac:dyDescent="0.3">
      <c r="A190" s="119"/>
      <c r="B190" s="915"/>
      <c r="C190" s="884"/>
      <c r="D190" s="884"/>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90" t="s">
        <v>220</v>
      </c>
      <c r="C192" s="891"/>
      <c r="D192" s="891"/>
      <c r="E192" s="891"/>
      <c r="F192" s="892"/>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908" t="s">
        <v>223</v>
      </c>
      <c r="C198" s="909"/>
      <c r="D198" s="909"/>
      <c r="E198" s="871"/>
      <c r="F198" s="872"/>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94" t="s">
        <v>506</v>
      </c>
      <c r="C202" s="895"/>
      <c r="D202" s="895"/>
      <c r="E202" s="871"/>
      <c r="F202" s="872"/>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93" t="s">
        <v>431</v>
      </c>
      <c r="C206" s="893"/>
      <c r="D206" s="822"/>
      <c r="E206" s="823"/>
      <c r="F206" s="824"/>
      <c r="G206" s="246"/>
      <c r="H206" s="524"/>
    </row>
    <row r="207" spans="1:8" s="4" customFormat="1" ht="15" customHeight="1" x14ac:dyDescent="0.3">
      <c r="A207" s="127"/>
      <c r="B207" s="893" t="s">
        <v>122</v>
      </c>
      <c r="C207" s="893"/>
      <c r="D207" s="825"/>
      <c r="E207" s="826"/>
      <c r="F207" s="827"/>
      <c r="G207" s="123"/>
      <c r="H207" s="524"/>
    </row>
    <row r="208" spans="1:8" s="4" customFormat="1" ht="15" customHeight="1" x14ac:dyDescent="0.3">
      <c r="A208" s="127"/>
      <c r="B208" s="893" t="s">
        <v>429</v>
      </c>
      <c r="C208" s="893"/>
      <c r="D208" s="828"/>
      <c r="E208" s="829"/>
      <c r="F208" s="830"/>
      <c r="G208" s="123"/>
      <c r="H208" s="524"/>
    </row>
    <row r="209" spans="1:8" s="4" customFormat="1" ht="15" customHeight="1" thickBot="1" x14ac:dyDescent="0.35">
      <c r="A209" s="127"/>
      <c r="B209" s="893" t="s">
        <v>123</v>
      </c>
      <c r="C209" s="893"/>
      <c r="D209" s="819"/>
      <c r="E209" s="820"/>
      <c r="F209" s="821"/>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745" t="s">
        <v>656</v>
      </c>
      <c r="C5" s="746"/>
      <c r="D5" s="746"/>
      <c r="E5" s="746"/>
      <c r="F5" s="747"/>
      <c r="G5" s="109"/>
      <c r="H5" s="535"/>
    </row>
    <row r="6" spans="1:18" ht="45" customHeight="1" thickBot="1" x14ac:dyDescent="0.35">
      <c r="A6" s="6"/>
      <c r="B6" s="833" t="s">
        <v>659</v>
      </c>
      <c r="C6" s="950"/>
      <c r="D6" s="950"/>
      <c r="E6" s="950"/>
      <c r="F6" s="951"/>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761" t="s">
        <v>630</v>
      </c>
      <c r="C14" s="762"/>
      <c r="D14" s="762"/>
      <c r="E14" s="762"/>
      <c r="F14" s="763"/>
      <c r="G14" s="97"/>
    </row>
    <row r="15" spans="1:18" ht="16.350000000000001" customHeight="1" thickBot="1" x14ac:dyDescent="0.35">
      <c r="A15" s="6"/>
      <c r="B15" s="554"/>
      <c r="C15" s="556" t="s">
        <v>492</v>
      </c>
      <c r="D15" s="751" t="str">
        <f>+'Plánová kalkulace'!D19:E19</f>
        <v>Obec Všestudy</v>
      </c>
      <c r="E15" s="752"/>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765" t="s">
        <v>2</v>
      </c>
      <c r="C19" s="9" t="s">
        <v>454</v>
      </c>
      <c r="D19" s="952" t="s">
        <v>633</v>
      </c>
      <c r="E19" s="953"/>
      <c r="F19" s="954"/>
      <c r="G19" s="667"/>
    </row>
    <row r="20" spans="1:7" ht="18" customHeight="1" x14ac:dyDescent="0.3">
      <c r="A20" s="6"/>
      <c r="B20" s="765"/>
      <c r="C20" s="9" t="s">
        <v>455</v>
      </c>
      <c r="D20" s="938" t="s">
        <v>633</v>
      </c>
      <c r="E20" s="939"/>
      <c r="F20" s="940"/>
      <c r="G20" s="666"/>
    </row>
    <row r="21" spans="1:7" ht="18" customHeight="1" x14ac:dyDescent="0.3">
      <c r="A21" s="6"/>
      <c r="B21" s="765" t="s">
        <v>4</v>
      </c>
      <c r="C21" s="9" t="s">
        <v>456</v>
      </c>
      <c r="D21" s="938" t="s">
        <v>633</v>
      </c>
      <c r="E21" s="939"/>
      <c r="F21" s="940"/>
      <c r="G21" s="666"/>
    </row>
    <row r="22" spans="1:7" ht="18" customHeight="1" x14ac:dyDescent="0.3">
      <c r="A22" s="6"/>
      <c r="B22" s="765"/>
      <c r="C22" s="9" t="s">
        <v>457</v>
      </c>
      <c r="D22" s="938" t="s">
        <v>633</v>
      </c>
      <c r="E22" s="939"/>
      <c r="F22" s="940"/>
      <c r="G22" s="666"/>
    </row>
    <row r="23" spans="1:7" ht="18" customHeight="1" x14ac:dyDescent="0.3">
      <c r="A23" s="6"/>
      <c r="B23" s="765" t="s">
        <v>5</v>
      </c>
      <c r="C23" s="9" t="s">
        <v>458</v>
      </c>
      <c r="D23" s="942" t="s">
        <v>633</v>
      </c>
      <c r="E23" s="943"/>
      <c r="F23" s="944"/>
      <c r="G23" s="666"/>
    </row>
    <row r="24" spans="1:7" ht="18" customHeight="1" thickBot="1" x14ac:dyDescent="0.35">
      <c r="A24" s="6"/>
      <c r="B24" s="765"/>
      <c r="C24" s="9" t="s">
        <v>459</v>
      </c>
      <c r="D24" s="945" t="s">
        <v>633</v>
      </c>
      <c r="E24" s="946"/>
      <c r="F24" s="947"/>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75" t="s">
        <v>19</v>
      </c>
      <c r="C27" s="779" t="s">
        <v>636</v>
      </c>
      <c r="D27" s="779" t="s">
        <v>353</v>
      </c>
      <c r="E27" s="572" t="s">
        <v>9</v>
      </c>
      <c r="F27" s="573" t="s">
        <v>10</v>
      </c>
      <c r="G27" s="97"/>
    </row>
    <row r="28" spans="1:7" ht="16.5" x14ac:dyDescent="0.3">
      <c r="A28" s="6"/>
      <c r="B28" s="776"/>
      <c r="C28" s="778"/>
      <c r="D28" s="780"/>
      <c r="E28" s="318">
        <v>2025</v>
      </c>
      <c r="F28" s="59">
        <v>2025</v>
      </c>
      <c r="G28" s="97"/>
    </row>
    <row r="29" spans="1:7" ht="17.25" thickBot="1" x14ac:dyDescent="0.35">
      <c r="A29" s="6"/>
      <c r="B29" s="948"/>
      <c r="C29" s="949"/>
      <c r="D29" s="936"/>
      <c r="E29" s="653" t="s">
        <v>21</v>
      </c>
      <c r="F29" s="654" t="s">
        <v>21</v>
      </c>
      <c r="G29" s="97"/>
    </row>
    <row r="30" spans="1:7" ht="27.95" customHeight="1" x14ac:dyDescent="0.3">
      <c r="A30" s="6"/>
      <c r="B30" s="41" t="s">
        <v>23</v>
      </c>
      <c r="C30" s="42" t="s">
        <v>24</v>
      </c>
      <c r="D30" s="299" t="s">
        <v>471</v>
      </c>
      <c r="E30" s="705" t="str">
        <f>(+IF(AND(OR(ISNUMBER('Plánová kalkulace'!E44),ISNUMBER('Plánová kalkulace'!E45),ISNUMBER('Plánová kalkulace'!E46),ISNUMBER('Plánová kalkulace'!E47)),'Plánová kalkulace'!E103&lt;&gt;0),'Plánová kalkulace'!E43/'Plánová kalkulace'!E103,"x"))</f>
        <v>x</v>
      </c>
      <c r="F30" s="708">
        <f>(+IF(AND(OR(ISNUMBER('Plánová kalkulace'!F44),ISNUMBER('Plánová kalkulace'!F45),ISNUMBER('Plánová kalkulace'!F46),ISNUMBER('Plánová kalkulace'!F47)),'Plánová kalkulace'!F103&lt;&gt;0),'Plánová kalkulace'!F43/'Plánová kalkulace'!F103,"x"))</f>
        <v>35</v>
      </c>
      <c r="G30" s="107"/>
    </row>
    <row r="31" spans="1:7" ht="27.95" customHeight="1" x14ac:dyDescent="0.3">
      <c r="A31" s="6"/>
      <c r="B31" s="44" t="s">
        <v>30</v>
      </c>
      <c r="C31" s="45" t="s">
        <v>31</v>
      </c>
      <c r="D31" s="300" t="s">
        <v>471</v>
      </c>
      <c r="E31" s="706" t="str">
        <f>+IF(AND(OR(ISNUMBER('Plánová kalkulace'!E49),ISNUMBER('Plánová kalkulace'!E50)),'Plánová kalkulace'!E103&lt;&gt;0),'Plánová kalkulace'!E48/'Plánová kalkulace'!E103,"x")</f>
        <v>x</v>
      </c>
      <c r="F31" s="709">
        <f>+IF(AND(OR(ISNUMBER('Plánová kalkulace'!F49),ISNUMBER('Plánová kalkulace'!F50)),'Plánová kalkulace'!F103&lt;&gt;0),'Plánová kalkulace'!F48/'Plánová kalkulace'!F103,"x")</f>
        <v>12.5</v>
      </c>
      <c r="G31" s="107"/>
    </row>
    <row r="32" spans="1:7" ht="27.95" customHeight="1" x14ac:dyDescent="0.3">
      <c r="A32" s="6"/>
      <c r="B32" s="44" t="s">
        <v>34</v>
      </c>
      <c r="C32" s="45" t="s">
        <v>148</v>
      </c>
      <c r="D32" s="300" t="s">
        <v>471</v>
      </c>
      <c r="E32" s="706" t="str">
        <f>+IF(AND(OR(ISNUMBER('Plánová kalkulace'!E52),ISNUMBER('Plánová kalkulace'!E53)),'Plánová kalkulace'!E103&lt;&gt;0),'Plánová kalkulace'!E51/'Plánová kalkulace'!E103,"x")</f>
        <v>x</v>
      </c>
      <c r="F32" s="709">
        <f>+IF(AND(OR(ISNUMBER('Plánová kalkulace'!F52),ISNUMBER('Plánová kalkulace'!F53)),'Plánová kalkulace'!F103&lt;&gt;0),'Plánová kalkulace'!F51/'Plánová kalkulace'!F103,"x")</f>
        <v>2.5</v>
      </c>
      <c r="G32" s="107"/>
    </row>
    <row r="33" spans="1:8" ht="27.95" customHeight="1" x14ac:dyDescent="0.3">
      <c r="A33" s="6"/>
      <c r="B33" s="44" t="s">
        <v>38</v>
      </c>
      <c r="C33" s="45" t="s">
        <v>619</v>
      </c>
      <c r="D33" s="300" t="s">
        <v>471</v>
      </c>
      <c r="E33" s="706" t="str">
        <f>+IF(AND(OR(ISNUMBER('Plánová kalkulace'!E55),ISNUMBER('Plánová kalkulace'!E56),ISNUMBER('Plánová kalkulace'!E57),'Plánová kalkulace'!E58&lt;&gt;0),'Plánová kalkulace'!E103&lt;&gt;0),'Plánová kalkulace'!E54/'Plánová kalkulace'!E103,"x")</f>
        <v>x</v>
      </c>
      <c r="F33" s="709">
        <f>+IF(AND(OR(ISNUMBER('Plánová kalkulace'!F55),ISNUMBER('Plánová kalkulace'!F56),ISNUMBER('Plánová kalkulace'!F57),'Plánová kalkulace'!F58&lt;&gt;0),'Plánová kalkulace'!F103&lt;&gt;0),'Plánová kalkulace'!F54/'Plánová kalkulace'!F103,"x")</f>
        <v>47.499999999999993</v>
      </c>
      <c r="G33" s="107"/>
    </row>
    <row r="34" spans="1:8" ht="27.95" customHeight="1" x14ac:dyDescent="0.3">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f>+IF(AND(OR(ISNUMBER('Plánová kalkulace'!F60),ISNUMBER('Plánová kalkulace'!F61),ISNUMBER('Plánová kalkulace'!F62)),'Plánová kalkulace'!F103&lt;&gt;0),'Plánová kalkulace'!F59/'Plánová kalkulace'!F103,"x")</f>
        <v>30.416666666666664</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f>+IF(AND(ISNUMBER('Plánová kalkulace'!F65),'Plánová kalkulace'!$F$103&lt;&gt;0),'Plánová kalkulace'!F65/'Plánová kalkulace'!$F$103,"x")</f>
        <v>4.333333333333333</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f>+IF(AND(ISNUMBER('Plánová kalkulace'!F66),'Plánová kalkulace'!$F$103&lt;&gt;0),'Plánová kalkulace'!F66/'Plánová kalkulace'!$F$103,"x")</f>
        <v>1.25</v>
      </c>
      <c r="G38" s="107"/>
    </row>
    <row r="39" spans="1:8" ht="27.95" customHeight="1" x14ac:dyDescent="0.3">
      <c r="A39" s="6"/>
      <c r="B39" s="662" t="s">
        <v>83</v>
      </c>
      <c r="C39" s="657" t="s">
        <v>621</v>
      </c>
      <c r="D39" s="687" t="s">
        <v>655</v>
      </c>
      <c r="E39" s="707" t="str">
        <f>+IF(AND('Plánová kalkulace'!E68&lt;&gt;0,'Plánová kalkulace'!E103&lt;&gt;0),'Plánová kalkulace'!E93,"x")</f>
        <v>x</v>
      </c>
      <c r="F39" s="710">
        <f>+IF(AND('Plánová kalkulace'!F68&lt;&gt;0,'Plánová kalkulace'!F103&lt;&gt;0),'Plánová kalkulace'!F93,"x")</f>
        <v>133.5</v>
      </c>
      <c r="G39" s="107"/>
    </row>
    <row r="40" spans="1:8" ht="27.95" customHeight="1" x14ac:dyDescent="0.3">
      <c r="A40" s="6"/>
      <c r="B40" s="655" t="s">
        <v>85</v>
      </c>
      <c r="C40" s="62" t="s">
        <v>86</v>
      </c>
      <c r="D40" s="300" t="s">
        <v>471</v>
      </c>
      <c r="E40" s="703" t="str">
        <f>+IF(AND(OR(ISNUMBER('Plánová kalkulace'!E95),ISNUMBER('Plánová kalkulace'!E96)),'Plánová kalkulace'!E103&lt;&gt;0),'Plánová kalkulace'!E94/'Plánová kalkulace'!E103,"x")</f>
        <v>x</v>
      </c>
      <c r="F40" s="704">
        <f>+IF(AND(OR(ISNUMBER('Plánová kalkulace'!F95),ISNUMBER('Plánová kalkulace'!F96)),'Plánová kalkulace'!F103&lt;&gt;0),'Plánová kalkulace'!F94/'Plánová kalkulace'!F103,"x")</f>
        <v>0</v>
      </c>
      <c r="G40" s="107"/>
    </row>
    <row r="41" spans="1:8" ht="28.5" x14ac:dyDescent="0.3">
      <c r="A41" s="6"/>
      <c r="B41" s="605" t="s">
        <v>193</v>
      </c>
      <c r="C41" s="62" t="s">
        <v>623</v>
      </c>
      <c r="D41" s="300" t="s">
        <v>471</v>
      </c>
      <c r="E41" s="703" t="str">
        <f>+IF(AND(ISNUMBER('Plánová kalkulace'!E95),'Plánová kalkulace'!E103&lt;&gt;0),'Plánová kalkulace'!E95/'Plánová kalkulace'!E103,"x")</f>
        <v>x</v>
      </c>
      <c r="F41" s="704">
        <f>+IF(AND(ISNUMBER('Plánová kalkulace'!F95),'Plánová kalkulace'!F103&lt;&gt;0),'Plánová kalkulace'!F95/'Plánová kalkulace'!F103,"x")</f>
        <v>0</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f>+IF(AND(ISNUMBER('Plánová kalkulace'!F96),'Plánová kalkulace'!F103&lt;&gt;0),'Plánová kalkulace'!F96/'Plánová kalkulace'!F103,"x")</f>
        <v>0</v>
      </c>
      <c r="G42" s="107"/>
    </row>
    <row r="43" spans="1:8" ht="27.95" customHeight="1" x14ac:dyDescent="0.3">
      <c r="A43" s="6"/>
      <c r="B43" s="662" t="s">
        <v>92</v>
      </c>
      <c r="C43" s="657" t="s">
        <v>159</v>
      </c>
      <c r="D43" s="687" t="s">
        <v>655</v>
      </c>
      <c r="E43" s="707" t="str">
        <f>+IF(AND(ISNUMBER('Plánová kalkulace'!E98),'Plánová kalkulace'!E103&lt;&gt;0),'Plánová kalkulace'!E98/'Plánová kalkulace'!E103,"x")</f>
        <v>x</v>
      </c>
      <c r="F43" s="710">
        <f>+IF(AND(ISNUMBER('Plánová kalkulace'!F98),'Plánová kalkulace'!F103&lt;&gt;0),'Plánová kalkulace'!F98/'Plánová kalkulace'!F103,"x")</f>
        <v>-69.5</v>
      </c>
      <c r="G43" s="107"/>
    </row>
    <row r="44" spans="1:8" ht="27.95" customHeight="1" x14ac:dyDescent="0.3">
      <c r="A44" s="6"/>
      <c r="B44" s="655" t="s">
        <v>95</v>
      </c>
      <c r="C44" s="660" t="s">
        <v>625</v>
      </c>
      <c r="D44" s="300" t="s">
        <v>471</v>
      </c>
      <c r="E44" s="703" t="str">
        <f>+IF(AND(ISNUMBER('Plánová kalkulace'!E98),'Plánová kalkulace'!E103&lt;&gt;0),'Plánová kalkulace'!E100/'Plánová kalkulace'!E103,IF(ISBLANK('Plánová kalkulace'!E98),"x","x"))</f>
        <v>x</v>
      </c>
      <c r="F44" s="704">
        <f>+IF(AND(ISNUMBER('Plánová kalkulace'!F98),'Plánová kalkulace'!F103&lt;&gt;0),'Plánová kalkulace'!F100/'Plánová kalkulace'!F103,IF(ISBLANK('Plánová kalkulace'!F98),"x","x"))</f>
        <v>0</v>
      </c>
      <c r="G44" s="107"/>
    </row>
    <row r="45" spans="1:8" ht="27.95" customHeight="1" x14ac:dyDescent="0.3">
      <c r="A45" s="6"/>
      <c r="B45" s="655" t="s">
        <v>97</v>
      </c>
      <c r="C45" s="660" t="s">
        <v>626</v>
      </c>
      <c r="D45" s="300" t="s">
        <v>471</v>
      </c>
      <c r="E45" s="703" t="str">
        <f>+IF(AND(ISNUMBER('Plánová kalkulace'!E98),'Plánová kalkulace'!E103&lt;&gt;0),'Plánová kalkulace'!E101/'Plánová kalkulace'!E103,IF(ISBLANK('Plánová kalkulace'!E98),"x","x"))</f>
        <v>x</v>
      </c>
      <c r="F45" s="704">
        <f>+IF(AND(ISNUMBER('Plánová kalkulace'!F98),'Plánová kalkulace'!F103&lt;&gt;0),'Plánová kalkulace'!F101/'Plánová kalkulace'!F103,IF(ISBLANK('Plánová kalkulace'!F98),"x","x"))</f>
        <v>-69.5</v>
      </c>
      <c r="G45" s="107"/>
    </row>
    <row r="46" spans="1:8" ht="27.95" customHeight="1" x14ac:dyDescent="0.3">
      <c r="A46" s="6"/>
      <c r="B46" s="662" t="s">
        <v>104</v>
      </c>
      <c r="C46" s="657" t="s">
        <v>622</v>
      </c>
      <c r="D46" s="687" t="s">
        <v>655</v>
      </c>
      <c r="E46" s="707" t="str">
        <f>+IF(AND('Plánová kalkulace'!E68&lt;&gt;0,'Plánová kalkulace'!E103&lt;&gt;0),'Plánová kalkulace'!E104,"x")</f>
        <v>x</v>
      </c>
      <c r="F46" s="710">
        <f>+IF(AND('Plánová kalkulace'!F68&lt;&gt;0,'Plánová kalkulace'!F103&lt;&gt;0),'Plánová kalkulace'!F104,"x")</f>
        <v>64</v>
      </c>
      <c r="G46" s="107"/>
    </row>
    <row r="47" spans="1:8" ht="27.95" customHeight="1" thickBot="1" x14ac:dyDescent="0.35">
      <c r="A47" s="6"/>
      <c r="B47" s="671" t="s">
        <v>107</v>
      </c>
      <c r="C47" s="672" t="s">
        <v>108</v>
      </c>
      <c r="D47" s="688" t="s">
        <v>655</v>
      </c>
      <c r="E47" s="701" t="str">
        <f>+IF(AND('Plánová kalkulace'!E104&lt;&gt;0,ISNUMBER('Plánová kalkulace'!E105)),'Plánová kalkulace'!E105,"x")</f>
        <v>x</v>
      </c>
      <c r="F47" s="702">
        <f>+IF(ISNUMBER('Plánová kalkulace'!F105),'Plánová kalkulace'!F105,"x")</f>
        <v>64</v>
      </c>
      <c r="G47" s="673"/>
    </row>
    <row r="48" spans="1:8" ht="7.5" customHeight="1" x14ac:dyDescent="0.3">
      <c r="A48" s="6"/>
      <c r="B48" s="316"/>
      <c r="C48" s="9"/>
      <c r="D48" s="658"/>
      <c r="E48" s="659"/>
      <c r="F48" s="659"/>
      <c r="G48" s="696"/>
    </row>
    <row r="49" spans="1:8" ht="16.5" x14ac:dyDescent="0.3">
      <c r="A49" s="6"/>
      <c r="B49" s="927" t="s">
        <v>620</v>
      </c>
      <c r="C49" s="927"/>
      <c r="D49" s="927"/>
      <c r="E49" s="927"/>
      <c r="F49" s="927"/>
      <c r="G49" s="107"/>
    </row>
    <row r="50" spans="1:8" ht="16.5" x14ac:dyDescent="0.3">
      <c r="A50" s="6"/>
      <c r="B50" s="927"/>
      <c r="C50" s="927"/>
      <c r="D50" s="927"/>
      <c r="E50" s="927"/>
      <c r="F50" s="927"/>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34" t="s">
        <v>19</v>
      </c>
      <c r="C53" s="779" t="s">
        <v>636</v>
      </c>
      <c r="D53" s="789" t="s">
        <v>79</v>
      </c>
      <c r="E53" s="572" t="s">
        <v>9</v>
      </c>
      <c r="F53" s="573" t="s">
        <v>10</v>
      </c>
      <c r="G53" s="941"/>
    </row>
    <row r="54" spans="1:8" ht="17.25" thickBot="1" x14ac:dyDescent="0.35">
      <c r="A54" s="6"/>
      <c r="B54" s="935"/>
      <c r="C54" s="936"/>
      <c r="D54" s="937"/>
      <c r="E54" s="653" t="s">
        <v>21</v>
      </c>
      <c r="F54" s="654" t="s">
        <v>21</v>
      </c>
      <c r="G54" s="941"/>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818" t="s">
        <v>431</v>
      </c>
      <c r="C61" s="818"/>
      <c r="D61" s="928" t="str">
        <f>+IF('Plánová kalkulace'!D191:F191&lt;&gt;0,'Plánová kalkulace'!D191:F191,"  ")</f>
        <v>Ing. Jaroslav Hubáček</v>
      </c>
      <c r="E61" s="929"/>
      <c r="F61" s="930"/>
      <c r="G61" s="536"/>
      <c r="H61" s="331"/>
    </row>
    <row r="62" spans="1:8" s="4" customFormat="1" ht="15" customHeight="1" x14ac:dyDescent="0.3">
      <c r="A62" s="7"/>
      <c r="B62" s="818" t="s">
        <v>122</v>
      </c>
      <c r="C62" s="818"/>
      <c r="D62" s="931">
        <f>+IF('Plánová kalkulace'!D192:F192&lt;&gt;0,'Plánová kalkulace'!D192:F192,"  ")</f>
        <v>777593288</v>
      </c>
      <c r="E62" s="932"/>
      <c r="F62" s="933"/>
      <c r="G62" s="536"/>
      <c r="H62" s="331"/>
    </row>
    <row r="63" spans="1:8" s="4" customFormat="1" ht="15" customHeight="1" x14ac:dyDescent="0.3">
      <c r="A63" s="7"/>
      <c r="B63" s="818" t="s">
        <v>429</v>
      </c>
      <c r="C63" s="818"/>
      <c r="D63" s="931" t="str">
        <f>+IF('Plánová kalkulace'!D193:F193&lt;&gt;0,'Plánová kalkulace'!D193:F193,"  ")</f>
        <v>ktpsro@gmail.com</v>
      </c>
      <c r="E63" s="932"/>
      <c r="F63" s="933"/>
      <c r="G63" s="536"/>
      <c r="H63" s="331"/>
    </row>
    <row r="64" spans="1:8" s="4" customFormat="1" ht="15" customHeight="1" thickBot="1" x14ac:dyDescent="0.35">
      <c r="A64" s="7"/>
      <c r="B64" s="818" t="s">
        <v>123</v>
      </c>
      <c r="C64" s="818"/>
      <c r="D64" s="924">
        <f>+IF('Plánová kalkulace'!D194:F194&lt;&gt;0,'Plánová kalkulace'!D194:F194,"  ")</f>
        <v>45625</v>
      </c>
      <c r="E64" s="925"/>
      <c r="F64" s="926"/>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5:F5"/>
    <mergeCell ref="B6:F6"/>
    <mergeCell ref="B14:F14"/>
    <mergeCell ref="D15:E15"/>
    <mergeCell ref="B19:B20"/>
    <mergeCell ref="D19:F19"/>
    <mergeCell ref="D20:F20"/>
    <mergeCell ref="B21:B22"/>
    <mergeCell ref="D21:F21"/>
    <mergeCell ref="D22:F22"/>
    <mergeCell ref="G53:G54"/>
    <mergeCell ref="B63:C63"/>
    <mergeCell ref="D63:F63"/>
    <mergeCell ref="B23:B24"/>
    <mergeCell ref="D23:F23"/>
    <mergeCell ref="D24:F24"/>
    <mergeCell ref="B27:B29"/>
    <mergeCell ref="C27:C29"/>
    <mergeCell ref="D27:D29"/>
    <mergeCell ref="B64:C64"/>
    <mergeCell ref="D64:F64"/>
    <mergeCell ref="B49:F50"/>
    <mergeCell ref="B61:C61"/>
    <mergeCell ref="D61:F61"/>
    <mergeCell ref="B62:C62"/>
    <mergeCell ref="D62:F62"/>
    <mergeCell ref="B53:B54"/>
    <mergeCell ref="C53:C54"/>
    <mergeCell ref="D53:D54"/>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topLeftCell="A104" workbookViewId="0">
      <selection activeCell="B111" sqref="B111:E111"/>
    </sheetView>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55" t="s">
        <v>372</v>
      </c>
      <c r="C2" s="956"/>
      <c r="D2" s="956"/>
      <c r="E2" s="957"/>
    </row>
    <row r="3" spans="2:5" ht="14.25" customHeight="1" x14ac:dyDescent="0.7">
      <c r="B3" s="287"/>
      <c r="C3" s="287"/>
      <c r="D3" s="287"/>
      <c r="E3" s="287"/>
    </row>
    <row r="4" spans="2:5" ht="17.25" thickBot="1" x14ac:dyDescent="0.35">
      <c r="B4" s="283" t="s">
        <v>371</v>
      </c>
      <c r="C4" s="284"/>
      <c r="D4" s="284"/>
      <c r="E4" s="284"/>
    </row>
    <row r="5" spans="2:5" x14ac:dyDescent="0.3">
      <c r="B5" s="960" t="s">
        <v>19</v>
      </c>
      <c r="C5" s="962" t="s">
        <v>225</v>
      </c>
      <c r="D5" s="962" t="s">
        <v>226</v>
      </c>
      <c r="E5" s="958" t="s">
        <v>579</v>
      </c>
    </row>
    <row r="6" spans="2:5" x14ac:dyDescent="0.3">
      <c r="B6" s="961"/>
      <c r="C6" s="963"/>
      <c r="D6" s="963"/>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66" t="s">
        <v>15</v>
      </c>
      <c r="C15" s="967" t="s">
        <v>16</v>
      </c>
      <c r="D15" s="964" t="s">
        <v>274</v>
      </c>
      <c r="E15" s="968" t="s">
        <v>233</v>
      </c>
    </row>
    <row r="16" spans="2:5" ht="16.5" customHeight="1" x14ac:dyDescent="0.3">
      <c r="B16" s="966"/>
      <c r="C16" s="967"/>
      <c r="D16" s="964"/>
      <c r="E16" s="968"/>
    </row>
    <row r="17" spans="2:5" ht="379.5" customHeight="1" x14ac:dyDescent="0.3">
      <c r="B17" s="966" t="s">
        <v>17</v>
      </c>
      <c r="C17" s="967" t="s">
        <v>18</v>
      </c>
      <c r="D17" s="965" t="s">
        <v>275</v>
      </c>
      <c r="E17" s="968" t="s">
        <v>234</v>
      </c>
    </row>
    <row r="18" spans="2:5" ht="7.5" customHeight="1" x14ac:dyDescent="0.3">
      <c r="B18" s="966"/>
      <c r="C18" s="967"/>
      <c r="D18" s="965"/>
      <c r="E18" s="968"/>
    </row>
    <row r="19" spans="2:5" ht="15" hidden="1" customHeight="1" x14ac:dyDescent="0.3">
      <c r="B19" s="966"/>
      <c r="C19" s="967"/>
      <c r="D19" s="965"/>
      <c r="E19" s="968"/>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0" t="s">
        <v>19</v>
      </c>
      <c r="C59" s="962" t="s">
        <v>113</v>
      </c>
      <c r="D59" s="962" t="s">
        <v>226</v>
      </c>
      <c r="E59" s="958" t="s">
        <v>80</v>
      </c>
    </row>
    <row r="60" spans="2:5" x14ac:dyDescent="0.3">
      <c r="B60" s="961"/>
      <c r="C60" s="963"/>
      <c r="D60" s="963"/>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0" t="s">
        <v>19</v>
      </c>
      <c r="C81" s="962" t="s">
        <v>113</v>
      </c>
      <c r="D81" s="962" t="s">
        <v>226</v>
      </c>
      <c r="E81" s="958" t="s">
        <v>80</v>
      </c>
    </row>
    <row r="82" spans="2:6" x14ac:dyDescent="0.3">
      <c r="B82" s="961"/>
      <c r="C82" s="963"/>
      <c r="D82" s="963"/>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dc:creator>
  <cp:keywords>MF;voda;kalkulace;2025</cp:keywords>
  <dc:description/>
  <cp:lastModifiedBy>Inka Lorencová</cp:lastModifiedBy>
  <dcterms:created xsi:type="dcterms:W3CDTF">2021-06-07T16:44:23Z</dcterms:created>
  <dcterms:modified xsi:type="dcterms:W3CDTF">2024-12-04T17:26:02Z</dcterms:modified>
  <cp:category/>
  <cp:contentStatus/>
</cp:coreProperties>
</file>